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<sst xmlns="http://schemas.openxmlformats.org/spreadsheetml/2006/main" count="143" uniqueCount="66">
  <si>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</si>
  <si>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</si>
  <si>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</si>
  <si>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</si>
  <si>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</si>
  <si>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</si>
  <si>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</si>
  <si>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</si>
  <si>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</si>
  <si>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</si>
  <si>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</si>
  <si>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</si>
  <si>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</si>
  <si>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</si>
  <si>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</si>
  <si>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</si>
  <si>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</si>
  <si>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</si>
  <si>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</si>
  <si>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</si>
  <si>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</si>
  <si>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</si>
  <si>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</si>
  <si>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</si>
  <si>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</si>
  <si>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</si>
  <si>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</si>
  <si>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</si>
  <si>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</si>
  <si>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</si>
  <si>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</si>
  <si>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</si>
  <si>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</si>
  <si>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</si>
  <si>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</si>
  <si>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</si>
  <si>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</si>
  <si>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</si>
  <si>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</si>
  <si>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</si>
  <si>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</si>
  <si>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</si>
  <si>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</si>
  <si>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</si>
  <si>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</si>
  <si>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</si>
  <si>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</si>
  <si>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</si>
  <si>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</si>
  <si>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</si>
  <si>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</si>
  <si>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</si>
  <si>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</si>
  <si>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</si>
  <si>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</si>
  <si>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</si>
  <si>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</si>
  <si>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</si>
  <si>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</si>
  <si>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</si>
  <si>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</si>
  <si>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</si>
  <si>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</si>
  <si>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</si>
  <si>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</si>
  <si>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марта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</si>
</sst>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SheetLayoutView="75" workbookViewId="0" topLeftCell="A6">
      <pane xSplit="2" ySplit="10" topLeftCell="C34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F18" sqref="F18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3" t="s">
        <v>36</v>
      </c>
      <c r="S1" s="73"/>
      <c r="T1" s="73"/>
    </row>
    <row r="2" spans="18:20" ht="12" customHeight="1">
      <c r="R2" s="73" t="s">
        <v>37</v>
      </c>
      <c r="S2" s="73"/>
      <c r="T2" s="7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27</v>
      </c>
      <c r="M3" s="65"/>
      <c r="N3" s="65"/>
      <c r="O3" s="1"/>
      <c r="P3" s="1"/>
      <c r="Q3" s="1"/>
      <c r="R3" s="65" t="s">
        <v>38</v>
      </c>
      <c r="S3" s="65"/>
      <c r="T3" s="6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5" t="s">
        <v>27</v>
      </c>
      <c r="V4" s="65"/>
      <c r="W4" s="6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6" t="s">
        <v>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1" t="s">
        <v>65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2" t="s">
        <v>1</v>
      </c>
      <c r="K8" s="72"/>
      <c r="L8" s="72"/>
      <c r="M8" s="7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6" t="s">
        <v>2</v>
      </c>
      <c r="B10" s="46"/>
      <c r="C10" s="56" t="s">
        <v>3</v>
      </c>
      <c r="D10" s="57"/>
      <c r="E10" s="58"/>
      <c r="F10" s="47" t="s">
        <v>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46" t="s">
        <v>5</v>
      </c>
      <c r="AW10" s="46"/>
      <c r="AX10" s="46"/>
      <c r="AY10" s="47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0" t="s">
        <v>35</v>
      </c>
      <c r="BX10" s="41"/>
      <c r="BY10" s="42"/>
    </row>
    <row r="11" spans="1:77" ht="12.75">
      <c r="A11" s="46"/>
      <c r="B11" s="46"/>
      <c r="C11" s="59"/>
      <c r="D11" s="60"/>
      <c r="E11" s="61"/>
      <c r="F11" s="67" t="s">
        <v>6</v>
      </c>
      <c r="G11" s="67"/>
      <c r="H11" s="67"/>
      <c r="I11" s="68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46" t="s">
        <v>8</v>
      </c>
      <c r="AH11" s="46"/>
      <c r="AI11" s="46"/>
      <c r="AJ11" s="47" t="s">
        <v>7</v>
      </c>
      <c r="AK11" s="48"/>
      <c r="AL11" s="48"/>
      <c r="AM11" s="48"/>
      <c r="AN11" s="48"/>
      <c r="AO11" s="48"/>
      <c r="AP11" s="48"/>
      <c r="AQ11" s="48"/>
      <c r="AR11" s="49"/>
      <c r="AS11" s="46" t="s">
        <v>9</v>
      </c>
      <c r="AT11" s="46"/>
      <c r="AU11" s="46"/>
      <c r="AV11" s="46"/>
      <c r="AW11" s="46"/>
      <c r="AX11" s="46"/>
      <c r="AY11" s="47" t="s">
        <v>7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9"/>
      <c r="BW11" s="74"/>
      <c r="BX11" s="75"/>
      <c r="BY11" s="76"/>
    </row>
    <row r="12" spans="1:77" ht="59.25" customHeight="1">
      <c r="A12" s="46"/>
      <c r="B12" s="46"/>
      <c r="C12" s="59"/>
      <c r="D12" s="60"/>
      <c r="E12" s="61"/>
      <c r="F12" s="67"/>
      <c r="G12" s="67"/>
      <c r="H12" s="67"/>
      <c r="I12" s="40" t="s">
        <v>10</v>
      </c>
      <c r="J12" s="41"/>
      <c r="K12" s="42"/>
      <c r="L12" s="40" t="s">
        <v>11</v>
      </c>
      <c r="M12" s="41"/>
      <c r="N12" s="42"/>
      <c r="O12" s="40" t="s">
        <v>12</v>
      </c>
      <c r="P12" s="41"/>
      <c r="Q12" s="42"/>
      <c r="R12" s="40" t="s">
        <v>13</v>
      </c>
      <c r="S12" s="41"/>
      <c r="T12" s="42"/>
      <c r="U12" s="40" t="s">
        <v>14</v>
      </c>
      <c r="V12" s="41"/>
      <c r="W12" s="42"/>
      <c r="X12" s="40" t="s">
        <v>15</v>
      </c>
      <c r="Y12" s="41"/>
      <c r="Z12" s="42"/>
      <c r="AA12" s="40" t="s">
        <v>16</v>
      </c>
      <c r="AB12" s="41"/>
      <c r="AC12" s="42"/>
      <c r="AD12" s="40" t="s">
        <v>17</v>
      </c>
      <c r="AE12" s="41"/>
      <c r="AF12" s="42"/>
      <c r="AG12" s="46"/>
      <c r="AH12" s="46"/>
      <c r="AI12" s="46"/>
      <c r="AJ12" s="40" t="s">
        <v>32</v>
      </c>
      <c r="AK12" s="41"/>
      <c r="AL12" s="42"/>
      <c r="AM12" s="40" t="s">
        <v>33</v>
      </c>
      <c r="AN12" s="41"/>
      <c r="AO12" s="42"/>
      <c r="AP12" s="40" t="s">
        <v>18</v>
      </c>
      <c r="AQ12" s="41"/>
      <c r="AR12" s="42"/>
      <c r="AS12" s="46"/>
      <c r="AT12" s="46"/>
      <c r="AU12" s="46"/>
      <c r="AV12" s="46"/>
      <c r="AW12" s="46"/>
      <c r="AX12" s="46"/>
      <c r="AY12" s="50" t="s">
        <v>31</v>
      </c>
      <c r="AZ12" s="51"/>
      <c r="BA12" s="52"/>
      <c r="BB12" s="77" t="s">
        <v>4</v>
      </c>
      <c r="BC12" s="77"/>
      <c r="BD12" s="77"/>
      <c r="BE12" s="50" t="s">
        <v>30</v>
      </c>
      <c r="BF12" s="51"/>
      <c r="BG12" s="52"/>
      <c r="BH12" s="50" t="s">
        <v>29</v>
      </c>
      <c r="BI12" s="51"/>
      <c r="BJ12" s="52"/>
      <c r="BK12" s="40" t="s">
        <v>19</v>
      </c>
      <c r="BL12" s="41"/>
      <c r="BM12" s="42"/>
      <c r="BN12" s="47" t="s">
        <v>20</v>
      </c>
      <c r="BO12" s="48"/>
      <c r="BP12" s="48"/>
      <c r="BQ12" s="48"/>
      <c r="BR12" s="48"/>
      <c r="BS12" s="49"/>
      <c r="BT12" s="40" t="s">
        <v>21</v>
      </c>
      <c r="BU12" s="41"/>
      <c r="BV12" s="42"/>
      <c r="BW12" s="74"/>
      <c r="BX12" s="75"/>
      <c r="BY12" s="76"/>
    </row>
    <row r="13" spans="1:77" ht="66" customHeight="1">
      <c r="A13" s="46"/>
      <c r="B13" s="46"/>
      <c r="C13" s="62"/>
      <c r="D13" s="63"/>
      <c r="E13" s="64"/>
      <c r="F13" s="67"/>
      <c r="G13" s="67"/>
      <c r="H13" s="67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46"/>
      <c r="AH13" s="46"/>
      <c r="AI13" s="46"/>
      <c r="AJ13" s="43"/>
      <c r="AK13" s="44"/>
      <c r="AL13" s="45"/>
      <c r="AM13" s="43"/>
      <c r="AN13" s="44"/>
      <c r="AO13" s="45"/>
      <c r="AP13" s="43"/>
      <c r="AQ13" s="44"/>
      <c r="AR13" s="45"/>
      <c r="AS13" s="46"/>
      <c r="AT13" s="46"/>
      <c r="AU13" s="46"/>
      <c r="AV13" s="46"/>
      <c r="AW13" s="46"/>
      <c r="AX13" s="46"/>
      <c r="AY13" s="53"/>
      <c r="AZ13" s="54"/>
      <c r="BA13" s="55"/>
      <c r="BB13" s="77" t="s">
        <v>34</v>
      </c>
      <c r="BC13" s="77"/>
      <c r="BD13" s="77"/>
      <c r="BE13" s="53"/>
      <c r="BF13" s="54"/>
      <c r="BG13" s="55"/>
      <c r="BH13" s="53"/>
      <c r="BI13" s="54"/>
      <c r="BJ13" s="55"/>
      <c r="BK13" s="43"/>
      <c r="BL13" s="44"/>
      <c r="BM13" s="45"/>
      <c r="BN13" s="47" t="s">
        <v>22</v>
      </c>
      <c r="BO13" s="48"/>
      <c r="BP13" s="49"/>
      <c r="BQ13" s="47" t="s">
        <v>23</v>
      </c>
      <c r="BR13" s="48"/>
      <c r="BS13" s="49"/>
      <c r="BT13" s="43"/>
      <c r="BU13" s="44"/>
      <c r="BV13" s="45"/>
      <c r="BW13" s="43"/>
      <c r="BX13" s="44"/>
      <c r="BY13" s="45"/>
    </row>
    <row r="14" spans="1:77" ht="22.5">
      <c r="A14" s="46"/>
      <c r="B14" s="46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3">
        <v>1</v>
      </c>
      <c r="B15" s="34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4922.8</v>
      </c>
      <c r="D16" s="19">
        <f>G16+AH16+AT16</f>
        <v>484.7</v>
      </c>
      <c r="E16" s="19">
        <f>D16/C16*100</f>
        <v>9.846022588770618</v>
      </c>
      <c r="F16" s="20">
        <f aca="true" t="shared" si="0" ref="F16:F22">I16+L16+O16+R16+U16+X16+AA16+AD16+5</f>
        <v>306.09999999999997</v>
      </c>
      <c r="G16" s="20">
        <f>J16+M16+P16+S16+V16+Y16+AB16+AE16+3.5</f>
        <v>37.2</v>
      </c>
      <c r="H16" s="19">
        <f>G16/F16*100</f>
        <v>12.152891212022217</v>
      </c>
      <c r="I16" s="20">
        <v>121.9</v>
      </c>
      <c r="J16" s="20">
        <v>16.6</v>
      </c>
      <c r="K16" s="19">
        <f>J16/I16*100</f>
        <v>13.61771944216571</v>
      </c>
      <c r="L16" s="20">
        <v>0</v>
      </c>
      <c r="M16" s="20">
        <v>0</v>
      </c>
      <c r="N16" s="19" t="e">
        <f>M16/L16*100</f>
        <v>#DIV/0!</v>
      </c>
      <c r="O16" s="20">
        <v>51</v>
      </c>
      <c r="P16" s="20">
        <v>0.9</v>
      </c>
      <c r="Q16" s="19">
        <f>P16/O16*100</f>
        <v>1.7647058823529411</v>
      </c>
      <c r="R16" s="20">
        <v>120</v>
      </c>
      <c r="S16" s="20">
        <v>16.2</v>
      </c>
      <c r="T16" s="19">
        <f>S16/R16*100</f>
        <v>13.499999999999998</v>
      </c>
      <c r="U16" s="20">
        <v>3.2</v>
      </c>
      <c r="V16" s="20">
        <v>0</v>
      </c>
      <c r="W16" s="19">
        <f>V16/U16*100</f>
        <v>0</v>
      </c>
      <c r="X16" s="20"/>
      <c r="Y16" s="20"/>
      <c r="Z16" s="19" t="e">
        <f>Y16/X16*100</f>
        <v>#DIV/0!</v>
      </c>
      <c r="AA16" s="20">
        <v>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4612.2</v>
      </c>
      <c r="AH16" s="20">
        <v>447.5</v>
      </c>
      <c r="AI16" s="19">
        <f>AH16/AG16*100</f>
        <v>9.702528077706951</v>
      </c>
      <c r="AJ16" s="19">
        <v>2201.3</v>
      </c>
      <c r="AK16" s="19">
        <v>381.5</v>
      </c>
      <c r="AL16" s="19">
        <f>AK16/AJ16*100</f>
        <v>17.33066824149366</v>
      </c>
      <c r="AM16" s="19">
        <v>282.1</v>
      </c>
      <c r="AN16" s="19">
        <v>47</v>
      </c>
      <c r="AO16" s="19">
        <f>AN16/AM16*100</f>
        <v>16.660758596242466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4922.8</v>
      </c>
      <c r="AW16" s="20">
        <v>311.5</v>
      </c>
      <c r="AX16" s="19">
        <f aca="true" t="shared" si="1" ref="AX16:AX32">AW16/AV16*100</f>
        <v>6.327699683107174</v>
      </c>
      <c r="AY16" s="20">
        <v>654.4</v>
      </c>
      <c r="AZ16" s="20">
        <v>80.8</v>
      </c>
      <c r="BA16" s="19">
        <f>AZ16/AY16*100</f>
        <v>12.34718826405868</v>
      </c>
      <c r="BB16" s="19">
        <v>611.9</v>
      </c>
      <c r="BC16" s="20">
        <v>80.8</v>
      </c>
      <c r="BD16" s="19">
        <f>BC16/BB16*100</f>
        <v>13.204772021572154</v>
      </c>
      <c r="BE16" s="20">
        <v>15</v>
      </c>
      <c r="BF16" s="20">
        <v>0</v>
      </c>
      <c r="BG16" s="19">
        <f>BF16/BE16*100</f>
        <v>0</v>
      </c>
      <c r="BH16" s="20">
        <v>2375.1</v>
      </c>
      <c r="BI16" s="20">
        <v>24.9</v>
      </c>
      <c r="BJ16" s="19">
        <f>BI16/BH16*100</f>
        <v>1.048376910445876</v>
      </c>
      <c r="BK16" s="20">
        <v>1752.9</v>
      </c>
      <c r="BL16" s="20">
        <v>198.9</v>
      </c>
      <c r="BM16" s="19">
        <f>BL16/BK16*100</f>
        <v>11.346910833475954</v>
      </c>
      <c r="BN16" s="21">
        <v>1147.6</v>
      </c>
      <c r="BO16" s="21">
        <v>163.1</v>
      </c>
      <c r="BP16" s="19">
        <f>BO16/BN16*100</f>
        <v>14.212269083304289</v>
      </c>
      <c r="BQ16" s="21">
        <v>187.5</v>
      </c>
      <c r="BR16" s="21">
        <v>29.7</v>
      </c>
      <c r="BS16" s="19">
        <f>BR16/BQ16*100</f>
        <v>15.839999999999998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2" ref="BW16:BW34">C16-AV16</f>
        <v>0</v>
      </c>
      <c r="BX16" s="19">
        <f>SUM(D16-AW16)</f>
        <v>173.2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3" ref="C17:C39">F17+AG17+AS17</f>
        <v>4835.1</v>
      </c>
      <c r="D17" s="19">
        <f>G17+AH17+AT17</f>
        <v>338.5</v>
      </c>
      <c r="E17" s="19">
        <f aca="true" t="shared" si="4" ref="E17:E40">D17/C17*100</f>
        <v>7.000889330106926</v>
      </c>
      <c r="F17" s="20">
        <f>I17+L17+O17+R17+U17+X17+AA17+AD17+5</f>
        <v>265.5</v>
      </c>
      <c r="G17" s="20">
        <f>J17+M17+P17+S17+V17+Y17+AB17+AE17+1.3+3</f>
        <v>13.300000000000002</v>
      </c>
      <c r="H17" s="19">
        <f aca="true" t="shared" si="5" ref="H17:H39">G17/F17*100</f>
        <v>5.0094161958568755</v>
      </c>
      <c r="I17" s="20">
        <v>100.2</v>
      </c>
      <c r="J17" s="20">
        <v>4.4</v>
      </c>
      <c r="K17" s="19">
        <f aca="true" t="shared" si="6" ref="K17:K39">J17/I17*100</f>
        <v>4.39121756487026</v>
      </c>
      <c r="L17" s="20">
        <v>22.7</v>
      </c>
      <c r="M17" s="20">
        <v>0.5</v>
      </c>
      <c r="N17" s="19">
        <f aca="true" t="shared" si="7" ref="N17:N39">M17/L17*100</f>
        <v>2.2026431718061676</v>
      </c>
      <c r="O17" s="20">
        <v>38</v>
      </c>
      <c r="P17" s="22">
        <v>0.9</v>
      </c>
      <c r="Q17" s="19">
        <f>P17/O17*100</f>
        <v>2.368421052631579</v>
      </c>
      <c r="R17" s="20">
        <v>86</v>
      </c>
      <c r="S17" s="20">
        <v>2.9</v>
      </c>
      <c r="T17" s="19">
        <f aca="true" t="shared" si="8" ref="T17:T39">S17/R17*100</f>
        <v>3.3720930232558137</v>
      </c>
      <c r="U17" s="20">
        <v>10.1</v>
      </c>
      <c r="V17" s="20">
        <v>0.3</v>
      </c>
      <c r="W17" s="19">
        <f aca="true" t="shared" si="9" ref="W17:W39">V17/U17*100</f>
        <v>2.9702970297029703</v>
      </c>
      <c r="X17" s="20"/>
      <c r="Y17" s="20"/>
      <c r="Z17" s="19" t="e">
        <f aca="true" t="shared" si="10" ref="Z17:Z39">Y17/X17*100</f>
        <v>#DIV/0!</v>
      </c>
      <c r="AA17" s="20">
        <v>3.5</v>
      </c>
      <c r="AB17" s="20">
        <v>0</v>
      </c>
      <c r="AC17" s="19">
        <f aca="true" t="shared" si="11" ref="AC17:AC39">AB17/AA17*100</f>
        <v>0</v>
      </c>
      <c r="AD17" s="20"/>
      <c r="AE17" s="20"/>
      <c r="AF17" s="19" t="e">
        <f aca="true" t="shared" si="12" ref="AF17:AF39">AE17/AD17*100</f>
        <v>#DIV/0!</v>
      </c>
      <c r="AG17" s="20">
        <v>4564.8</v>
      </c>
      <c r="AH17" s="20">
        <v>325.2</v>
      </c>
      <c r="AI17" s="19">
        <f aca="true" t="shared" si="13" ref="AI17:AI39">AH17/AG17*100</f>
        <v>7.124079915878023</v>
      </c>
      <c r="AJ17" s="19">
        <v>1832.3</v>
      </c>
      <c r="AK17" s="19">
        <v>317.6</v>
      </c>
      <c r="AL17" s="19">
        <f aca="true" t="shared" si="14" ref="AL17:AL39">AK17/AJ17*100</f>
        <v>17.333406101620916</v>
      </c>
      <c r="AM17" s="19">
        <v>0</v>
      </c>
      <c r="AN17" s="19">
        <v>0</v>
      </c>
      <c r="AO17" s="19" t="e">
        <f aca="true" t="shared" si="15" ref="AO17:AO39">AN17/AM17*100</f>
        <v>#DIV/0!</v>
      </c>
      <c r="AP17" s="20">
        <v>0</v>
      </c>
      <c r="AQ17" s="20">
        <v>0</v>
      </c>
      <c r="AR17" s="19" t="e">
        <f aca="true" t="shared" si="16" ref="AR17:AR39">AQ17/AP17*100</f>
        <v>#DIV/0!</v>
      </c>
      <c r="AS17" s="20">
        <v>4.8</v>
      </c>
      <c r="AT17" s="20">
        <v>0</v>
      </c>
      <c r="AU17" s="19">
        <f aca="true" t="shared" si="17" ref="AU17:AU39">AT17/AS17*100</f>
        <v>0</v>
      </c>
      <c r="AV17" s="20">
        <v>4835.1</v>
      </c>
      <c r="AW17" s="20">
        <v>173.8</v>
      </c>
      <c r="AX17" s="19">
        <f t="shared" si="1"/>
        <v>3.5945481996235857</v>
      </c>
      <c r="AY17" s="20">
        <v>569.5</v>
      </c>
      <c r="AZ17" s="20">
        <v>63.2</v>
      </c>
      <c r="BA17" s="19">
        <f aca="true" t="shared" si="18" ref="BA17:BA39">AZ17/AY17*100</f>
        <v>11.09745390693591</v>
      </c>
      <c r="BB17" s="19">
        <v>527</v>
      </c>
      <c r="BC17" s="20">
        <v>63.2</v>
      </c>
      <c r="BD17" s="19">
        <f>BC17/BB17*100</f>
        <v>11.992409867172677</v>
      </c>
      <c r="BE17" s="20">
        <v>190.6</v>
      </c>
      <c r="BF17" s="20">
        <v>0</v>
      </c>
      <c r="BG17" s="19">
        <f aca="true" t="shared" si="19" ref="BG17:BG39">BF17/BE17*100</f>
        <v>0</v>
      </c>
      <c r="BH17" s="20">
        <v>2967.4</v>
      </c>
      <c r="BI17" s="23">
        <v>15.1</v>
      </c>
      <c r="BJ17" s="19">
        <f aca="true" t="shared" si="20" ref="BJ17:BJ39">BI17/BH17*100</f>
        <v>0.5088629776909078</v>
      </c>
      <c r="BK17" s="20">
        <v>960.9</v>
      </c>
      <c r="BL17" s="23">
        <v>92.1</v>
      </c>
      <c r="BM17" s="19">
        <f aca="true" t="shared" si="21" ref="BM17:BM39">BL17/BK17*100</f>
        <v>9.584764283484233</v>
      </c>
      <c r="BN17" s="21">
        <v>519.3</v>
      </c>
      <c r="BO17" s="21">
        <v>63.7</v>
      </c>
      <c r="BP17" s="19">
        <f aca="true" t="shared" si="22" ref="BP17:BP39">BO17/BN17*100</f>
        <v>12.266512613133065</v>
      </c>
      <c r="BQ17" s="21">
        <v>205.3</v>
      </c>
      <c r="BR17" s="21">
        <v>25.4</v>
      </c>
      <c r="BS17" s="19">
        <f aca="true" t="shared" si="23" ref="BS17:BS39">BR17/BQ17*100</f>
        <v>12.372138334145152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2"/>
        <v>0</v>
      </c>
      <c r="BX17" s="19">
        <f aca="true" t="shared" si="25" ref="BX17:BX40">SUM(D17-AW17)</f>
        <v>164.7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3"/>
        <v>2761.8</v>
      </c>
      <c r="D18" s="19">
        <f aca="true" t="shared" si="26" ref="D18:D39">G18+AH18+AT18</f>
        <v>418.2</v>
      </c>
      <c r="E18" s="19">
        <f t="shared" si="4"/>
        <v>15.142298500977622</v>
      </c>
      <c r="F18" s="20">
        <f t="shared" si="0"/>
        <v>218.5</v>
      </c>
      <c r="G18" s="20">
        <f>J18+M18+P18+S18+V18+Y18+AB18+AE18+1.7</f>
        <v>27.3</v>
      </c>
      <c r="H18" s="19">
        <f t="shared" si="5"/>
        <v>12.494279176201372</v>
      </c>
      <c r="I18" s="20">
        <v>63.5</v>
      </c>
      <c r="J18" s="20">
        <v>6.8</v>
      </c>
      <c r="K18" s="19">
        <f t="shared" si="6"/>
        <v>10.708661417322835</v>
      </c>
      <c r="L18" s="20">
        <v>0</v>
      </c>
      <c r="M18" s="20">
        <v>0</v>
      </c>
      <c r="N18" s="19" t="e">
        <f t="shared" si="7"/>
        <v>#DIV/0!</v>
      </c>
      <c r="O18" s="20">
        <v>46</v>
      </c>
      <c r="P18" s="20">
        <v>1.3</v>
      </c>
      <c r="Q18" s="19">
        <f aca="true" t="shared" si="27" ref="Q18:Q39">P18/O18*100</f>
        <v>2.8260869565217392</v>
      </c>
      <c r="R18" s="20">
        <v>90</v>
      </c>
      <c r="S18" s="20">
        <v>4</v>
      </c>
      <c r="T18" s="19">
        <f t="shared" si="8"/>
        <v>4.444444444444445</v>
      </c>
      <c r="U18" s="20">
        <v>10.5</v>
      </c>
      <c r="V18" s="20">
        <v>13.5</v>
      </c>
      <c r="W18" s="19">
        <f t="shared" si="9"/>
        <v>128.57142857142858</v>
      </c>
      <c r="X18" s="20"/>
      <c r="Y18" s="20"/>
      <c r="Z18" s="19" t="e">
        <f t="shared" si="10"/>
        <v>#DIV/0!</v>
      </c>
      <c r="AA18" s="20">
        <v>3.5</v>
      </c>
      <c r="AB18" s="20">
        <v>0</v>
      </c>
      <c r="AC18" s="19">
        <f t="shared" si="11"/>
        <v>0</v>
      </c>
      <c r="AD18" s="20"/>
      <c r="AE18" s="20"/>
      <c r="AF18" s="19" t="e">
        <f t="shared" si="12"/>
        <v>#DIV/0!</v>
      </c>
      <c r="AG18" s="20">
        <v>2539.3</v>
      </c>
      <c r="AH18" s="23">
        <v>390.9</v>
      </c>
      <c r="AI18" s="19">
        <f t="shared" si="13"/>
        <v>15.394006222187215</v>
      </c>
      <c r="AJ18" s="19">
        <v>2146</v>
      </c>
      <c r="AK18" s="19">
        <v>372</v>
      </c>
      <c r="AL18" s="19">
        <f t="shared" si="14"/>
        <v>17.33457595526561</v>
      </c>
      <c r="AM18" s="19">
        <v>0</v>
      </c>
      <c r="AN18" s="19">
        <v>0</v>
      </c>
      <c r="AO18" s="19" t="e">
        <f t="shared" si="15"/>
        <v>#DIV/0!</v>
      </c>
      <c r="AP18" s="20">
        <v>0</v>
      </c>
      <c r="AQ18" s="20">
        <v>0</v>
      </c>
      <c r="AR18" s="19" t="e">
        <f t="shared" si="16"/>
        <v>#DIV/0!</v>
      </c>
      <c r="AS18" s="20">
        <v>4</v>
      </c>
      <c r="AT18" s="20">
        <v>0</v>
      </c>
      <c r="AU18" s="19">
        <f t="shared" si="17"/>
        <v>0</v>
      </c>
      <c r="AV18" s="20">
        <v>2761.8</v>
      </c>
      <c r="AW18" s="20">
        <v>214.2</v>
      </c>
      <c r="AX18" s="19">
        <f t="shared" si="1"/>
        <v>7.755811427330002</v>
      </c>
      <c r="AY18" s="20">
        <v>650.4</v>
      </c>
      <c r="AZ18" s="20">
        <v>57.7</v>
      </c>
      <c r="BA18" s="19">
        <f t="shared" si="18"/>
        <v>8.871463714637146</v>
      </c>
      <c r="BB18" s="19">
        <v>608.1</v>
      </c>
      <c r="BC18" s="20">
        <v>57.7</v>
      </c>
      <c r="BD18" s="19">
        <f aca="true" t="shared" si="28" ref="BD18:BD39">BC18/BB18*100</f>
        <v>9.488570958723894</v>
      </c>
      <c r="BE18" s="20">
        <v>13</v>
      </c>
      <c r="BF18" s="20">
        <v>0</v>
      </c>
      <c r="BG18" s="19">
        <f t="shared" si="19"/>
        <v>0</v>
      </c>
      <c r="BH18" s="20">
        <v>547.1</v>
      </c>
      <c r="BI18" s="20">
        <v>11.9</v>
      </c>
      <c r="BJ18" s="19">
        <f t="shared" si="20"/>
        <v>2.175105099616158</v>
      </c>
      <c r="BK18" s="20">
        <v>1257.7</v>
      </c>
      <c r="BL18" s="20">
        <v>135.1</v>
      </c>
      <c r="BM18" s="19">
        <f t="shared" si="21"/>
        <v>10.741830325196787</v>
      </c>
      <c r="BN18" s="21">
        <v>612.4</v>
      </c>
      <c r="BO18" s="21">
        <v>75.2</v>
      </c>
      <c r="BP18" s="19">
        <f t="shared" si="22"/>
        <v>12.279555845852384</v>
      </c>
      <c r="BQ18" s="21">
        <v>307.9</v>
      </c>
      <c r="BR18" s="21">
        <v>36.5</v>
      </c>
      <c r="BS18" s="19">
        <f t="shared" si="23"/>
        <v>11.85449821370575</v>
      </c>
      <c r="BT18" s="20">
        <v>0</v>
      </c>
      <c r="BU18" s="21">
        <v>0</v>
      </c>
      <c r="BV18" s="19" t="e">
        <f t="shared" si="24"/>
        <v>#DIV/0!</v>
      </c>
      <c r="BW18" s="19">
        <f t="shared" si="2"/>
        <v>0</v>
      </c>
      <c r="BX18" s="19">
        <f t="shared" si="25"/>
        <v>204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3"/>
        <v>2131.5</v>
      </c>
      <c r="D19" s="19">
        <f t="shared" si="26"/>
        <v>285.4</v>
      </c>
      <c r="E19" s="19">
        <f t="shared" si="4"/>
        <v>13.389631714754865</v>
      </c>
      <c r="F19" s="20">
        <f t="shared" si="0"/>
        <v>467.9</v>
      </c>
      <c r="G19" s="20">
        <f>J19+M19+P19+S19+V19+Y19+AB19+AE19+1.2</f>
        <v>37.400000000000006</v>
      </c>
      <c r="H19" s="19">
        <f t="shared" si="5"/>
        <v>7.99316093182304</v>
      </c>
      <c r="I19" s="20">
        <v>222.1</v>
      </c>
      <c r="J19" s="20">
        <v>30.7</v>
      </c>
      <c r="K19" s="19">
        <f t="shared" si="6"/>
        <v>13.822602431337236</v>
      </c>
      <c r="L19" s="20">
        <v>44.3</v>
      </c>
      <c r="M19" s="20">
        <v>0</v>
      </c>
      <c r="N19" s="19">
        <f t="shared" si="7"/>
        <v>0</v>
      </c>
      <c r="O19" s="20">
        <v>25</v>
      </c>
      <c r="P19" s="23">
        <v>-0.2</v>
      </c>
      <c r="Q19" s="19">
        <f t="shared" si="27"/>
        <v>-0.8</v>
      </c>
      <c r="R19" s="20">
        <v>138</v>
      </c>
      <c r="S19" s="20">
        <v>4.5</v>
      </c>
      <c r="T19" s="19">
        <f t="shared" si="8"/>
        <v>3.260869565217391</v>
      </c>
      <c r="U19" s="20">
        <v>30</v>
      </c>
      <c r="V19" s="20">
        <v>1.2</v>
      </c>
      <c r="W19" s="19">
        <f t="shared" si="9"/>
        <v>4</v>
      </c>
      <c r="X19" s="20"/>
      <c r="Y19" s="20"/>
      <c r="Z19" s="19" t="e">
        <f t="shared" si="10"/>
        <v>#DIV/0!</v>
      </c>
      <c r="AA19" s="20">
        <v>3.5</v>
      </c>
      <c r="AB19" s="20">
        <v>0</v>
      </c>
      <c r="AC19" s="19">
        <f t="shared" si="11"/>
        <v>0</v>
      </c>
      <c r="AD19" s="20"/>
      <c r="AE19" s="20"/>
      <c r="AF19" s="19" t="e">
        <f t="shared" si="12"/>
        <v>#DIV/0!</v>
      </c>
      <c r="AG19" s="20">
        <v>1659.1</v>
      </c>
      <c r="AH19" s="20">
        <v>248</v>
      </c>
      <c r="AI19" s="19">
        <f t="shared" si="13"/>
        <v>14.947863299379183</v>
      </c>
      <c r="AJ19" s="19">
        <v>1279</v>
      </c>
      <c r="AK19" s="19">
        <v>221.7</v>
      </c>
      <c r="AL19" s="19">
        <f t="shared" si="14"/>
        <v>17.333854573885848</v>
      </c>
      <c r="AM19" s="19">
        <v>112.2</v>
      </c>
      <c r="AN19" s="24">
        <v>18.7</v>
      </c>
      <c r="AO19" s="19">
        <f t="shared" si="15"/>
        <v>16.666666666666664</v>
      </c>
      <c r="AP19" s="20">
        <v>0</v>
      </c>
      <c r="AQ19" s="20">
        <v>0</v>
      </c>
      <c r="AR19" s="19" t="e">
        <f t="shared" si="16"/>
        <v>#DIV/0!</v>
      </c>
      <c r="AS19" s="20">
        <v>4.5</v>
      </c>
      <c r="AT19" s="20">
        <v>0</v>
      </c>
      <c r="AU19" s="19">
        <f t="shared" si="17"/>
        <v>0</v>
      </c>
      <c r="AV19" s="20">
        <v>2131.5</v>
      </c>
      <c r="AW19" s="23">
        <v>179.5</v>
      </c>
      <c r="AX19" s="19">
        <f t="shared" si="1"/>
        <v>8.42129955430448</v>
      </c>
      <c r="AY19" s="20">
        <v>588.9</v>
      </c>
      <c r="AZ19" s="20">
        <v>55</v>
      </c>
      <c r="BA19" s="19">
        <f t="shared" si="18"/>
        <v>9.33944642553914</v>
      </c>
      <c r="BB19" s="19">
        <v>548.4</v>
      </c>
      <c r="BC19" s="20">
        <v>55</v>
      </c>
      <c r="BD19" s="19">
        <f t="shared" si="28"/>
        <v>10.029175784099198</v>
      </c>
      <c r="BE19" s="20">
        <v>11.1</v>
      </c>
      <c r="BF19" s="20">
        <v>0</v>
      </c>
      <c r="BG19" s="19">
        <f t="shared" si="19"/>
        <v>0</v>
      </c>
      <c r="BH19" s="20">
        <v>476.8</v>
      </c>
      <c r="BI19" s="20">
        <v>24.1</v>
      </c>
      <c r="BJ19" s="19">
        <f t="shared" si="20"/>
        <v>5.054530201342282</v>
      </c>
      <c r="BK19" s="20">
        <v>921.4</v>
      </c>
      <c r="BL19" s="20">
        <v>96.6</v>
      </c>
      <c r="BM19" s="19">
        <f t="shared" si="21"/>
        <v>10.484046016930758</v>
      </c>
      <c r="BN19" s="21">
        <v>624.7</v>
      </c>
      <c r="BO19" s="21">
        <v>71.8</v>
      </c>
      <c r="BP19" s="19">
        <f t="shared" si="22"/>
        <v>11.493516888106289</v>
      </c>
      <c r="BQ19" s="21">
        <v>142.3</v>
      </c>
      <c r="BR19" s="21">
        <v>19.6</v>
      </c>
      <c r="BS19" s="19">
        <f t="shared" si="23"/>
        <v>13.77371749824315</v>
      </c>
      <c r="BT19" s="20">
        <v>0</v>
      </c>
      <c r="BU19" s="21">
        <v>0</v>
      </c>
      <c r="BV19" s="19" t="e">
        <f t="shared" si="24"/>
        <v>#DIV/0!</v>
      </c>
      <c r="BW19" s="19">
        <f t="shared" si="2"/>
        <v>0</v>
      </c>
      <c r="BX19" s="19">
        <f t="shared" si="25"/>
        <v>105.89999999999998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3"/>
        <v>2021.8</v>
      </c>
      <c r="D20" s="19">
        <f t="shared" si="26"/>
        <v>293</v>
      </c>
      <c r="E20" s="19">
        <f t="shared" si="4"/>
        <v>14.492036798892077</v>
      </c>
      <c r="F20" s="20">
        <f t="shared" si="0"/>
        <v>277.8</v>
      </c>
      <c r="G20" s="20">
        <f>J20+M20+P20+S20+V20+Y20+AB20+AE20+0.1</f>
        <v>18.6</v>
      </c>
      <c r="H20" s="19">
        <f t="shared" si="5"/>
        <v>6.695464362850973</v>
      </c>
      <c r="I20" s="20">
        <v>90.8</v>
      </c>
      <c r="J20" s="20">
        <v>13.9</v>
      </c>
      <c r="K20" s="19">
        <f t="shared" si="6"/>
        <v>15.308370044052863</v>
      </c>
      <c r="L20" s="20">
        <v>0</v>
      </c>
      <c r="M20" s="20">
        <v>0</v>
      </c>
      <c r="N20" s="19" t="e">
        <f t="shared" si="7"/>
        <v>#DIV/0!</v>
      </c>
      <c r="O20" s="20">
        <v>35</v>
      </c>
      <c r="P20" s="20">
        <v>3.7</v>
      </c>
      <c r="Q20" s="19">
        <f t="shared" si="27"/>
        <v>10.571428571428571</v>
      </c>
      <c r="R20" s="20">
        <v>100</v>
      </c>
      <c r="S20" s="20">
        <v>0.9</v>
      </c>
      <c r="T20" s="19">
        <f t="shared" si="8"/>
        <v>0.9000000000000001</v>
      </c>
      <c r="U20" s="20">
        <v>42</v>
      </c>
      <c r="V20" s="20">
        <v>0</v>
      </c>
      <c r="W20" s="19">
        <f t="shared" si="9"/>
        <v>0</v>
      </c>
      <c r="X20" s="20"/>
      <c r="Y20" s="20"/>
      <c r="Z20" s="19" t="e">
        <f t="shared" si="10"/>
        <v>#DIV/0!</v>
      </c>
      <c r="AA20" s="20">
        <v>5</v>
      </c>
      <c r="AB20" s="20">
        <v>0</v>
      </c>
      <c r="AC20" s="19">
        <f t="shared" si="11"/>
        <v>0</v>
      </c>
      <c r="AD20" s="20"/>
      <c r="AE20" s="20"/>
      <c r="AF20" s="19" t="e">
        <f t="shared" si="12"/>
        <v>#DIV/0!</v>
      </c>
      <c r="AG20" s="20">
        <v>1740.2</v>
      </c>
      <c r="AH20" s="20">
        <v>274.4</v>
      </c>
      <c r="AI20" s="19">
        <f t="shared" si="13"/>
        <v>15.76830249396621</v>
      </c>
      <c r="AJ20" s="19">
        <v>1289.2</v>
      </c>
      <c r="AK20" s="19">
        <v>223.5</v>
      </c>
      <c r="AL20" s="19">
        <f t="shared" si="14"/>
        <v>17.33633260937015</v>
      </c>
      <c r="AM20" s="19">
        <v>260.1</v>
      </c>
      <c r="AN20" s="19">
        <v>43.3</v>
      </c>
      <c r="AO20" s="19">
        <f t="shared" si="15"/>
        <v>16.647443291041906</v>
      </c>
      <c r="AP20" s="20">
        <v>0</v>
      </c>
      <c r="AQ20" s="20">
        <v>0</v>
      </c>
      <c r="AR20" s="19" t="e">
        <f t="shared" si="16"/>
        <v>#DIV/0!</v>
      </c>
      <c r="AS20" s="20">
        <v>3.8</v>
      </c>
      <c r="AT20" s="20">
        <v>0</v>
      </c>
      <c r="AU20" s="19">
        <f t="shared" si="17"/>
        <v>0</v>
      </c>
      <c r="AV20" s="20">
        <v>2021.8</v>
      </c>
      <c r="AW20" s="20">
        <v>168.7</v>
      </c>
      <c r="AX20" s="19">
        <f t="shared" si="1"/>
        <v>8.344049856563458</v>
      </c>
      <c r="AY20" s="20">
        <v>554.8</v>
      </c>
      <c r="AZ20" s="20">
        <v>58.8</v>
      </c>
      <c r="BA20" s="19">
        <f t="shared" si="18"/>
        <v>10.598413842826245</v>
      </c>
      <c r="BB20" s="19">
        <v>513.5</v>
      </c>
      <c r="BC20" s="20">
        <v>58.8</v>
      </c>
      <c r="BD20" s="19">
        <f t="shared" si="28"/>
        <v>11.450827653359298</v>
      </c>
      <c r="BE20" s="20">
        <v>5.1</v>
      </c>
      <c r="BF20" s="20">
        <v>0</v>
      </c>
      <c r="BG20" s="19">
        <f t="shared" si="19"/>
        <v>0</v>
      </c>
      <c r="BH20" s="20">
        <v>367.9</v>
      </c>
      <c r="BI20" s="20">
        <v>3.5</v>
      </c>
      <c r="BJ20" s="19">
        <f t="shared" si="20"/>
        <v>0.9513454743136723</v>
      </c>
      <c r="BK20" s="20">
        <v>1037.5</v>
      </c>
      <c r="BL20" s="20">
        <v>103.7</v>
      </c>
      <c r="BM20" s="19">
        <f t="shared" si="21"/>
        <v>9.995180722891567</v>
      </c>
      <c r="BN20" s="21">
        <v>562.6</v>
      </c>
      <c r="BO20" s="21">
        <v>70.8</v>
      </c>
      <c r="BP20" s="19">
        <f t="shared" si="22"/>
        <v>12.584429434767152</v>
      </c>
      <c r="BQ20" s="21">
        <v>238.3</v>
      </c>
      <c r="BR20" s="21">
        <v>30.5</v>
      </c>
      <c r="BS20" s="19">
        <f t="shared" si="23"/>
        <v>12.798992866135123</v>
      </c>
      <c r="BT20" s="20">
        <v>0</v>
      </c>
      <c r="BU20" s="21">
        <v>0</v>
      </c>
      <c r="BV20" s="19" t="e">
        <f t="shared" si="24"/>
        <v>#DIV/0!</v>
      </c>
      <c r="BW20" s="19">
        <f t="shared" si="2"/>
        <v>0</v>
      </c>
      <c r="BX20" s="19">
        <f t="shared" si="25"/>
        <v>124.30000000000001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3"/>
        <v>2307.3999999999996</v>
      </c>
      <c r="D21" s="19">
        <f t="shared" si="26"/>
        <v>354.20000000000005</v>
      </c>
      <c r="E21" s="19">
        <f t="shared" si="4"/>
        <v>15.350611077403142</v>
      </c>
      <c r="F21" s="20">
        <f>I21+L21+O21+R21+U21+X21+AA21+AD21+5.1</f>
        <v>163.7</v>
      </c>
      <c r="G21" s="20">
        <f>J21+M21+P21+S21+V21+Y21+AB21+AE21+0.8</f>
        <v>17.099999999999998</v>
      </c>
      <c r="H21" s="19">
        <f t="shared" si="5"/>
        <v>10.445937690897983</v>
      </c>
      <c r="I21" s="20">
        <v>52.8</v>
      </c>
      <c r="J21" s="20">
        <v>4.6</v>
      </c>
      <c r="K21" s="19">
        <f t="shared" si="6"/>
        <v>8.712121212121211</v>
      </c>
      <c r="L21" s="20">
        <v>0</v>
      </c>
      <c r="M21" s="20">
        <v>0</v>
      </c>
      <c r="N21" s="19" t="e">
        <f t="shared" si="7"/>
        <v>#DIV/0!</v>
      </c>
      <c r="O21" s="20">
        <v>38.3</v>
      </c>
      <c r="P21" s="20">
        <v>0.1</v>
      </c>
      <c r="Q21" s="19">
        <f t="shared" si="27"/>
        <v>0.26109660574412535</v>
      </c>
      <c r="R21" s="20">
        <v>56</v>
      </c>
      <c r="S21" s="20">
        <v>10.6</v>
      </c>
      <c r="T21" s="19">
        <f t="shared" si="8"/>
        <v>18.928571428571427</v>
      </c>
      <c r="U21" s="20">
        <v>8</v>
      </c>
      <c r="V21" s="20">
        <v>1</v>
      </c>
      <c r="W21" s="19">
        <f t="shared" si="9"/>
        <v>12.5</v>
      </c>
      <c r="X21" s="20"/>
      <c r="Y21" s="20"/>
      <c r="Z21" s="19" t="e">
        <f t="shared" si="10"/>
        <v>#DIV/0!</v>
      </c>
      <c r="AA21" s="20">
        <v>3.5</v>
      </c>
      <c r="AB21" s="20">
        <v>0</v>
      </c>
      <c r="AC21" s="19">
        <f t="shared" si="11"/>
        <v>0</v>
      </c>
      <c r="AD21" s="20"/>
      <c r="AE21" s="20"/>
      <c r="AF21" s="19" t="e">
        <f t="shared" si="12"/>
        <v>#DIV/0!</v>
      </c>
      <c r="AG21" s="20">
        <v>2138.1</v>
      </c>
      <c r="AH21" s="20">
        <v>337.1</v>
      </c>
      <c r="AI21" s="19">
        <f t="shared" si="13"/>
        <v>15.766334596136758</v>
      </c>
      <c r="AJ21" s="19">
        <v>1901</v>
      </c>
      <c r="AK21" s="19">
        <v>329.5</v>
      </c>
      <c r="AL21" s="19">
        <f t="shared" si="14"/>
        <v>17.332982640715414</v>
      </c>
      <c r="AM21" s="19">
        <v>0</v>
      </c>
      <c r="AN21" s="19">
        <v>0</v>
      </c>
      <c r="AO21" s="19" t="e">
        <f t="shared" si="15"/>
        <v>#DIV/0!</v>
      </c>
      <c r="AP21" s="20">
        <v>0</v>
      </c>
      <c r="AQ21" s="20">
        <v>0</v>
      </c>
      <c r="AR21" s="19" t="e">
        <f t="shared" si="16"/>
        <v>#DIV/0!</v>
      </c>
      <c r="AS21" s="20">
        <v>5.6</v>
      </c>
      <c r="AT21" s="20">
        <v>0</v>
      </c>
      <c r="AU21" s="19">
        <f>AT21/AS21*100</f>
        <v>0</v>
      </c>
      <c r="AV21" s="20">
        <v>2307.4</v>
      </c>
      <c r="AW21" s="20">
        <v>141.5</v>
      </c>
      <c r="AX21" s="19">
        <f t="shared" si="1"/>
        <v>6.132443442836092</v>
      </c>
      <c r="AY21" s="20">
        <v>531.6</v>
      </c>
      <c r="AZ21" s="20">
        <v>51.3</v>
      </c>
      <c r="BA21" s="19">
        <f t="shared" si="18"/>
        <v>9.650112866817155</v>
      </c>
      <c r="BB21" s="19">
        <v>491.1</v>
      </c>
      <c r="BC21" s="20">
        <v>51.3</v>
      </c>
      <c r="BD21" s="19">
        <f t="shared" si="28"/>
        <v>10.445937690897983</v>
      </c>
      <c r="BE21" s="20">
        <v>45.4</v>
      </c>
      <c r="BF21" s="20">
        <v>0</v>
      </c>
      <c r="BG21" s="19">
        <f t="shared" si="19"/>
        <v>0</v>
      </c>
      <c r="BH21" s="20">
        <v>511.3</v>
      </c>
      <c r="BI21" s="20">
        <v>15.6</v>
      </c>
      <c r="BJ21" s="19">
        <f t="shared" si="20"/>
        <v>3.0510463524349696</v>
      </c>
      <c r="BK21" s="20">
        <v>981.6</v>
      </c>
      <c r="BL21" s="20">
        <v>77</v>
      </c>
      <c r="BM21" s="19">
        <f t="shared" si="21"/>
        <v>7.844335778321108</v>
      </c>
      <c r="BN21" s="21">
        <v>778.6</v>
      </c>
      <c r="BO21" s="25">
        <v>63</v>
      </c>
      <c r="BP21" s="19">
        <f t="shared" si="22"/>
        <v>8.091446185461084</v>
      </c>
      <c r="BQ21" s="21">
        <v>44.6</v>
      </c>
      <c r="BR21" s="21">
        <v>11.1</v>
      </c>
      <c r="BS21" s="19">
        <f t="shared" si="23"/>
        <v>24.887892376681613</v>
      </c>
      <c r="BT21" s="20">
        <v>0</v>
      </c>
      <c r="BU21" s="21">
        <v>0</v>
      </c>
      <c r="BV21" s="19" t="e">
        <f t="shared" si="24"/>
        <v>#DIV/0!</v>
      </c>
      <c r="BW21" s="19">
        <f t="shared" si="2"/>
        <v>0</v>
      </c>
      <c r="BX21" s="19">
        <f t="shared" si="25"/>
        <v>212.70000000000005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3"/>
        <v>2215.9999999999995</v>
      </c>
      <c r="D22" s="19">
        <f t="shared" si="26"/>
        <v>347.40000000000003</v>
      </c>
      <c r="E22" s="19">
        <f t="shared" si="4"/>
        <v>15.67689530685921</v>
      </c>
      <c r="F22" s="20">
        <f t="shared" si="0"/>
        <v>123.2</v>
      </c>
      <c r="G22" s="20">
        <f>J22+M22+P22+S22+V22+Y22+AB22+AE22+2.2</f>
        <v>14.2</v>
      </c>
      <c r="H22" s="19">
        <f t="shared" si="5"/>
        <v>11.525974025974026</v>
      </c>
      <c r="I22" s="20">
        <v>39</v>
      </c>
      <c r="J22" s="20">
        <v>2.5</v>
      </c>
      <c r="K22" s="19">
        <f t="shared" si="6"/>
        <v>6.41025641025641</v>
      </c>
      <c r="L22" s="20">
        <v>0</v>
      </c>
      <c r="M22" s="20">
        <v>0</v>
      </c>
      <c r="N22" s="19" t="e">
        <f t="shared" si="7"/>
        <v>#DIV/0!</v>
      </c>
      <c r="O22" s="20">
        <v>32</v>
      </c>
      <c r="P22" s="20">
        <v>0.4</v>
      </c>
      <c r="Q22" s="19">
        <f t="shared" si="27"/>
        <v>1.25</v>
      </c>
      <c r="R22" s="20">
        <v>38</v>
      </c>
      <c r="S22" s="20">
        <v>4.8</v>
      </c>
      <c r="T22" s="19">
        <f t="shared" si="8"/>
        <v>12.631578947368421</v>
      </c>
      <c r="U22" s="20">
        <v>4.2</v>
      </c>
      <c r="V22" s="20">
        <v>1.7</v>
      </c>
      <c r="W22" s="19">
        <f t="shared" si="9"/>
        <v>40.476190476190474</v>
      </c>
      <c r="X22" s="20"/>
      <c r="Y22" s="20"/>
      <c r="Z22" s="19" t="e">
        <f t="shared" si="10"/>
        <v>#DIV/0!</v>
      </c>
      <c r="AA22" s="20">
        <v>5</v>
      </c>
      <c r="AB22" s="20">
        <v>2.6</v>
      </c>
      <c r="AC22" s="19">
        <f t="shared" si="11"/>
        <v>52</v>
      </c>
      <c r="AD22" s="20"/>
      <c r="AE22" s="20"/>
      <c r="AF22" s="19" t="e">
        <f t="shared" si="12"/>
        <v>#DIV/0!</v>
      </c>
      <c r="AG22" s="20">
        <v>2088.1</v>
      </c>
      <c r="AH22" s="20">
        <v>331.1</v>
      </c>
      <c r="AI22" s="19">
        <f t="shared" si="13"/>
        <v>15.85652028159571</v>
      </c>
      <c r="AJ22" s="19">
        <v>1697.7</v>
      </c>
      <c r="AK22" s="19">
        <v>294.2</v>
      </c>
      <c r="AL22" s="19">
        <f t="shared" si="14"/>
        <v>17.32932791423691</v>
      </c>
      <c r="AM22" s="19">
        <v>175.9</v>
      </c>
      <c r="AN22" s="19">
        <v>29.3</v>
      </c>
      <c r="AO22" s="19">
        <f t="shared" si="15"/>
        <v>16.65719158612848</v>
      </c>
      <c r="AP22" s="20">
        <v>0</v>
      </c>
      <c r="AQ22" s="20">
        <v>0</v>
      </c>
      <c r="AR22" s="19" t="e">
        <f t="shared" si="16"/>
        <v>#DIV/0!</v>
      </c>
      <c r="AS22" s="20">
        <v>4.7</v>
      </c>
      <c r="AT22" s="20">
        <v>2.1</v>
      </c>
      <c r="AU22" s="19">
        <f t="shared" si="17"/>
        <v>44.680851063829785</v>
      </c>
      <c r="AV22" s="20">
        <v>2216</v>
      </c>
      <c r="AW22" s="20">
        <v>175.8</v>
      </c>
      <c r="AX22" s="19">
        <f t="shared" si="1"/>
        <v>7.933212996389892</v>
      </c>
      <c r="AY22" s="20">
        <v>562.6</v>
      </c>
      <c r="AZ22" s="20">
        <v>52.3</v>
      </c>
      <c r="BA22" s="19">
        <f>AZ22/AY22*100</f>
        <v>9.296125133309632</v>
      </c>
      <c r="BB22" s="19">
        <v>521.3</v>
      </c>
      <c r="BC22" s="20">
        <v>52.3</v>
      </c>
      <c r="BD22" s="19">
        <f t="shared" si="28"/>
        <v>10.032610780740457</v>
      </c>
      <c r="BE22" s="20">
        <v>45.4</v>
      </c>
      <c r="BF22" s="20">
        <v>0</v>
      </c>
      <c r="BG22" s="19">
        <f t="shared" si="19"/>
        <v>0</v>
      </c>
      <c r="BH22" s="20">
        <v>434.9</v>
      </c>
      <c r="BI22" s="20">
        <v>14</v>
      </c>
      <c r="BJ22" s="19">
        <f t="shared" si="20"/>
        <v>3.2191308346746386</v>
      </c>
      <c r="BK22" s="20">
        <v>1115.7</v>
      </c>
      <c r="BL22" s="20">
        <v>105.7</v>
      </c>
      <c r="BM22" s="19">
        <f t="shared" si="21"/>
        <v>9.473872904902752</v>
      </c>
      <c r="BN22" s="21">
        <v>579.1</v>
      </c>
      <c r="BO22" s="21">
        <v>56.5</v>
      </c>
      <c r="BP22" s="19">
        <f t="shared" si="22"/>
        <v>9.756518735969607</v>
      </c>
      <c r="BQ22" s="21">
        <v>280.9</v>
      </c>
      <c r="BR22" s="21">
        <v>34.2</v>
      </c>
      <c r="BS22" s="19">
        <f t="shared" si="23"/>
        <v>12.175151299394804</v>
      </c>
      <c r="BT22" s="20">
        <v>0</v>
      </c>
      <c r="BU22" s="21">
        <v>0</v>
      </c>
      <c r="BV22" s="19" t="e">
        <f t="shared" si="24"/>
        <v>#DIV/0!</v>
      </c>
      <c r="BW22" s="19">
        <f t="shared" si="2"/>
        <v>0</v>
      </c>
      <c r="BX22" s="19">
        <f t="shared" si="25"/>
        <v>171.60000000000002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14513</v>
      </c>
      <c r="D23" s="19">
        <f t="shared" si="26"/>
        <v>1797.8999999999999</v>
      </c>
      <c r="E23" s="19">
        <f t="shared" si="4"/>
        <v>12.388203679459794</v>
      </c>
      <c r="F23" s="20">
        <f>I23+L23+O23+R23+U23+X23+AA23+AD23+40</f>
        <v>12685.3</v>
      </c>
      <c r="G23" s="20">
        <f>J23+M23+P23+S23+V23+Y23+AB23+AE23</f>
        <v>1640.1999999999998</v>
      </c>
      <c r="H23" s="19">
        <f t="shared" si="5"/>
        <v>12.929926765626353</v>
      </c>
      <c r="I23" s="20">
        <v>7569.6</v>
      </c>
      <c r="J23" s="20">
        <v>992.3</v>
      </c>
      <c r="K23" s="19">
        <f t="shared" si="6"/>
        <v>13.109015007398012</v>
      </c>
      <c r="L23" s="20">
        <v>12</v>
      </c>
      <c r="M23" s="20">
        <v>0</v>
      </c>
      <c r="N23" s="19">
        <f t="shared" si="7"/>
        <v>0</v>
      </c>
      <c r="O23" s="20">
        <v>450.7</v>
      </c>
      <c r="P23" s="20">
        <v>17.3</v>
      </c>
      <c r="Q23" s="19">
        <f t="shared" si="27"/>
        <v>3.8384734856889287</v>
      </c>
      <c r="R23" s="20">
        <v>4359</v>
      </c>
      <c r="S23" s="20">
        <v>695.5</v>
      </c>
      <c r="T23" s="19">
        <f t="shared" si="8"/>
        <v>15.955494379444826</v>
      </c>
      <c r="U23" s="20">
        <v>226</v>
      </c>
      <c r="V23" s="20">
        <v>17.6</v>
      </c>
      <c r="W23" s="19">
        <f t="shared" si="9"/>
        <v>7.787610619469028</v>
      </c>
      <c r="X23" s="20"/>
      <c r="Y23" s="20"/>
      <c r="Z23" s="19" t="e">
        <f t="shared" si="10"/>
        <v>#DIV/0!</v>
      </c>
      <c r="AA23" s="20">
        <v>28</v>
      </c>
      <c r="AB23" s="20">
        <v>-82.5</v>
      </c>
      <c r="AC23" s="19">
        <f t="shared" si="11"/>
        <v>-294.64285714285717</v>
      </c>
      <c r="AD23" s="20"/>
      <c r="AE23" s="20"/>
      <c r="AF23" s="19" t="e">
        <f t="shared" si="12"/>
        <v>#DIV/0!</v>
      </c>
      <c r="AG23" s="20">
        <v>1827.7</v>
      </c>
      <c r="AH23" s="20">
        <v>157.7</v>
      </c>
      <c r="AI23" s="19">
        <f t="shared" si="13"/>
        <v>8.628330688843901</v>
      </c>
      <c r="AJ23" s="24">
        <v>581.7</v>
      </c>
      <c r="AK23" s="19">
        <v>100.8</v>
      </c>
      <c r="AL23" s="19">
        <f t="shared" si="14"/>
        <v>17.328519855595665</v>
      </c>
      <c r="AM23" s="19">
        <v>0</v>
      </c>
      <c r="AN23" s="19">
        <v>0</v>
      </c>
      <c r="AO23" s="19" t="e">
        <f t="shared" si="15"/>
        <v>#DIV/0!</v>
      </c>
      <c r="AP23" s="20">
        <v>0</v>
      </c>
      <c r="AQ23" s="20">
        <v>0</v>
      </c>
      <c r="AR23" s="19" t="e">
        <f t="shared" si="16"/>
        <v>#DIV/0!</v>
      </c>
      <c r="AS23" s="20">
        <v>0</v>
      </c>
      <c r="AT23" s="20">
        <v>0</v>
      </c>
      <c r="AU23" s="19" t="e">
        <f t="shared" si="17"/>
        <v>#DIV/0!</v>
      </c>
      <c r="AV23" s="20">
        <v>18589</v>
      </c>
      <c r="AW23" s="20">
        <v>1311.6</v>
      </c>
      <c r="AX23" s="19">
        <f t="shared" si="1"/>
        <v>7.05578567970305</v>
      </c>
      <c r="AY23" s="20">
        <v>2625.7</v>
      </c>
      <c r="AZ23" s="20">
        <v>366.7</v>
      </c>
      <c r="BA23" s="19">
        <f t="shared" si="18"/>
        <v>13.965799596298131</v>
      </c>
      <c r="BB23" s="19">
        <v>2508.6</v>
      </c>
      <c r="BC23" s="20">
        <v>360.7</v>
      </c>
      <c r="BD23" s="19">
        <f t="shared" si="28"/>
        <v>14.378537829865262</v>
      </c>
      <c r="BE23" s="20">
        <v>424</v>
      </c>
      <c r="BF23" s="20">
        <v>0</v>
      </c>
      <c r="BG23" s="19">
        <f t="shared" si="19"/>
        <v>0</v>
      </c>
      <c r="BH23" s="20">
        <v>11774.9</v>
      </c>
      <c r="BI23" s="20">
        <v>903.7</v>
      </c>
      <c r="BJ23" s="19">
        <f t="shared" si="20"/>
        <v>7.674799785985444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2"/>
        <v>-4076</v>
      </c>
      <c r="BX23" s="19">
        <f t="shared" si="25"/>
        <v>486.29999999999995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3"/>
        <v>3326.7000000000003</v>
      </c>
      <c r="D24" s="24">
        <f t="shared" si="26"/>
        <v>491.1</v>
      </c>
      <c r="E24" s="24">
        <f t="shared" si="4"/>
        <v>14.762377130489673</v>
      </c>
      <c r="F24" s="23">
        <f aca="true" t="shared" si="29" ref="F24:F34">I24+L24+O24+R24+U24+X24+AA24+AD24+5</f>
        <v>304.3</v>
      </c>
      <c r="G24" s="23">
        <f>J24+M24+P24+S24+V24+Y24+AB24+AE24+1.4</f>
        <v>10.1</v>
      </c>
      <c r="H24" s="24">
        <f t="shared" si="5"/>
        <v>3.3190930003286225</v>
      </c>
      <c r="I24" s="23">
        <v>88.3</v>
      </c>
      <c r="J24" s="23">
        <v>5.3</v>
      </c>
      <c r="K24" s="19">
        <f t="shared" si="6"/>
        <v>6.0022650056625135</v>
      </c>
      <c r="L24" s="23">
        <v>28</v>
      </c>
      <c r="M24" s="23">
        <v>0</v>
      </c>
      <c r="N24" s="24">
        <f t="shared" si="7"/>
        <v>0</v>
      </c>
      <c r="O24" s="23">
        <v>51.5</v>
      </c>
      <c r="P24" s="23">
        <v>0.9</v>
      </c>
      <c r="Q24" s="24">
        <f t="shared" si="27"/>
        <v>1.7475728155339807</v>
      </c>
      <c r="R24" s="23">
        <v>120</v>
      </c>
      <c r="S24" s="23">
        <v>2.3</v>
      </c>
      <c r="T24" s="24">
        <f t="shared" si="8"/>
        <v>1.9166666666666665</v>
      </c>
      <c r="U24" s="23">
        <v>8</v>
      </c>
      <c r="V24" s="23">
        <v>0.2</v>
      </c>
      <c r="W24" s="24">
        <f t="shared" si="9"/>
        <v>2.5</v>
      </c>
      <c r="X24" s="23"/>
      <c r="Y24" s="23"/>
      <c r="Z24" s="24" t="e">
        <f t="shared" si="10"/>
        <v>#DIV/0!</v>
      </c>
      <c r="AA24" s="23">
        <v>3.5</v>
      </c>
      <c r="AB24" s="23">
        <v>0</v>
      </c>
      <c r="AC24" s="24">
        <f t="shared" si="11"/>
        <v>0</v>
      </c>
      <c r="AD24" s="23"/>
      <c r="AE24" s="23"/>
      <c r="AF24" s="24" t="e">
        <f t="shared" si="12"/>
        <v>#DIV/0!</v>
      </c>
      <c r="AG24" s="23">
        <v>3017.4</v>
      </c>
      <c r="AH24" s="23">
        <v>481</v>
      </c>
      <c r="AI24" s="24">
        <f t="shared" si="13"/>
        <v>15.940876251077086</v>
      </c>
      <c r="AJ24" s="24">
        <v>1949.2</v>
      </c>
      <c r="AK24" s="24">
        <v>337.8</v>
      </c>
      <c r="AL24" s="24">
        <f t="shared" si="14"/>
        <v>17.330186743279295</v>
      </c>
      <c r="AM24" s="24">
        <v>745.4</v>
      </c>
      <c r="AN24" s="24">
        <v>124.2</v>
      </c>
      <c r="AO24" s="24">
        <f t="shared" si="15"/>
        <v>16.66219479474108</v>
      </c>
      <c r="AP24" s="23">
        <v>0</v>
      </c>
      <c r="AQ24" s="23">
        <v>0</v>
      </c>
      <c r="AR24" s="24" t="e">
        <f t="shared" si="16"/>
        <v>#DIV/0!</v>
      </c>
      <c r="AS24" s="23">
        <v>5</v>
      </c>
      <c r="AT24" s="23">
        <v>0</v>
      </c>
      <c r="AU24" s="24">
        <f t="shared" si="17"/>
        <v>0</v>
      </c>
      <c r="AV24" s="20">
        <v>3326.7</v>
      </c>
      <c r="AW24" s="20">
        <v>306.2</v>
      </c>
      <c r="AX24" s="19">
        <f t="shared" si="1"/>
        <v>9.204316590014127</v>
      </c>
      <c r="AY24" s="20">
        <v>770</v>
      </c>
      <c r="AZ24" s="23">
        <v>79.9</v>
      </c>
      <c r="BA24" s="19">
        <f t="shared" si="18"/>
        <v>10.376623376623376</v>
      </c>
      <c r="BB24" s="19">
        <v>729.5</v>
      </c>
      <c r="BC24" s="23">
        <v>79.9</v>
      </c>
      <c r="BD24" s="19">
        <f t="shared" si="28"/>
        <v>10.952707333790269</v>
      </c>
      <c r="BE24" s="20">
        <v>13</v>
      </c>
      <c r="BF24" s="20">
        <v>0</v>
      </c>
      <c r="BG24" s="19">
        <f t="shared" si="19"/>
        <v>0</v>
      </c>
      <c r="BH24" s="20">
        <v>527</v>
      </c>
      <c r="BI24" s="20">
        <v>23.6</v>
      </c>
      <c r="BJ24" s="19">
        <f t="shared" si="20"/>
        <v>4.478178368121442</v>
      </c>
      <c r="BK24" s="20">
        <v>1617.1</v>
      </c>
      <c r="BL24" s="20">
        <v>173.7</v>
      </c>
      <c r="BM24" s="19">
        <f t="shared" si="21"/>
        <v>10.74145074516109</v>
      </c>
      <c r="BN24" s="21">
        <v>1234.1</v>
      </c>
      <c r="BO24" s="21">
        <v>136.8</v>
      </c>
      <c r="BP24" s="19">
        <f t="shared" si="22"/>
        <v>11.085001215460661</v>
      </c>
      <c r="BQ24" s="21">
        <v>214.3</v>
      </c>
      <c r="BR24" s="21">
        <v>35.5</v>
      </c>
      <c r="BS24" s="19">
        <f t="shared" si="23"/>
        <v>16.56556229584694</v>
      </c>
      <c r="BT24" s="20">
        <v>0</v>
      </c>
      <c r="BU24" s="21">
        <v>0</v>
      </c>
      <c r="BV24" s="19" t="e">
        <f t="shared" si="24"/>
        <v>#DIV/0!</v>
      </c>
      <c r="BW24" s="19">
        <f t="shared" si="2"/>
        <v>0</v>
      </c>
      <c r="BX24" s="19">
        <f t="shared" si="25"/>
        <v>184.90000000000003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3"/>
        <v>2739</v>
      </c>
      <c r="D25" s="19">
        <f t="shared" si="26"/>
        <v>422.1</v>
      </c>
      <c r="E25" s="19">
        <f t="shared" si="4"/>
        <v>15.410733844468785</v>
      </c>
      <c r="F25" s="20">
        <f t="shared" si="29"/>
        <v>253.5</v>
      </c>
      <c r="G25" s="20">
        <f>J25+M25+P25+S25+V25+Y25+AB25+AE25+2.3</f>
        <v>31.3</v>
      </c>
      <c r="H25" s="19">
        <f t="shared" si="5"/>
        <v>12.347140039447732</v>
      </c>
      <c r="I25" s="20">
        <v>77</v>
      </c>
      <c r="J25" s="20">
        <v>9.8</v>
      </c>
      <c r="K25" s="19">
        <f t="shared" si="6"/>
        <v>12.727272727272728</v>
      </c>
      <c r="L25" s="20">
        <v>4</v>
      </c>
      <c r="M25" s="20">
        <v>0</v>
      </c>
      <c r="N25" s="19">
        <f t="shared" si="7"/>
        <v>0</v>
      </c>
      <c r="O25" s="20">
        <v>55</v>
      </c>
      <c r="P25" s="20">
        <v>1.6</v>
      </c>
      <c r="Q25" s="19">
        <f t="shared" si="27"/>
        <v>2.909090909090909</v>
      </c>
      <c r="R25" s="20">
        <v>80</v>
      </c>
      <c r="S25" s="20">
        <v>1.8</v>
      </c>
      <c r="T25" s="19">
        <f t="shared" si="8"/>
        <v>2.25</v>
      </c>
      <c r="U25" s="20">
        <v>29</v>
      </c>
      <c r="V25" s="20">
        <v>15.8</v>
      </c>
      <c r="W25" s="24">
        <f t="shared" si="9"/>
        <v>54.48275862068965</v>
      </c>
      <c r="X25" s="20"/>
      <c r="Y25" s="20"/>
      <c r="Z25" s="19" t="e">
        <f t="shared" si="10"/>
        <v>#DIV/0!</v>
      </c>
      <c r="AA25" s="20">
        <v>3.5</v>
      </c>
      <c r="AB25" s="20">
        <v>0</v>
      </c>
      <c r="AC25" s="19">
        <f t="shared" si="11"/>
        <v>0</v>
      </c>
      <c r="AD25" s="20"/>
      <c r="AE25" s="20"/>
      <c r="AF25" s="19" t="e">
        <f t="shared" si="12"/>
        <v>#DIV/0!</v>
      </c>
      <c r="AG25" s="20">
        <v>2481.5</v>
      </c>
      <c r="AH25" s="20">
        <v>390.8</v>
      </c>
      <c r="AI25" s="19">
        <f t="shared" si="13"/>
        <v>15.748539190006044</v>
      </c>
      <c r="AJ25" s="19">
        <v>2145.6</v>
      </c>
      <c r="AK25" s="19">
        <v>371.9</v>
      </c>
      <c r="AL25" s="19">
        <f t="shared" si="14"/>
        <v>17.333146905294555</v>
      </c>
      <c r="AM25" s="19">
        <v>0</v>
      </c>
      <c r="AN25" s="19">
        <v>0</v>
      </c>
      <c r="AO25" s="19" t="e">
        <f t="shared" si="15"/>
        <v>#DIV/0!</v>
      </c>
      <c r="AP25" s="20">
        <v>0</v>
      </c>
      <c r="AQ25" s="20">
        <v>0</v>
      </c>
      <c r="AR25" s="19" t="e">
        <f t="shared" si="16"/>
        <v>#DIV/0!</v>
      </c>
      <c r="AS25" s="20">
        <v>4</v>
      </c>
      <c r="AT25" s="20">
        <v>0</v>
      </c>
      <c r="AU25" s="19">
        <f t="shared" si="17"/>
        <v>0</v>
      </c>
      <c r="AV25" s="23">
        <v>2739</v>
      </c>
      <c r="AW25" s="20">
        <v>216.7</v>
      </c>
      <c r="AX25" s="19">
        <f t="shared" si="1"/>
        <v>7.91164658634538</v>
      </c>
      <c r="AY25" s="20">
        <v>580</v>
      </c>
      <c r="AZ25" s="20">
        <v>53.9</v>
      </c>
      <c r="BA25" s="19">
        <f t="shared" si="18"/>
        <v>9.293103448275861</v>
      </c>
      <c r="BB25" s="19">
        <v>539.2</v>
      </c>
      <c r="BC25" s="20">
        <v>53.9</v>
      </c>
      <c r="BD25" s="19">
        <f t="shared" si="28"/>
        <v>9.996290801186943</v>
      </c>
      <c r="BE25" s="20">
        <v>13.4</v>
      </c>
      <c r="BF25" s="20">
        <v>0</v>
      </c>
      <c r="BG25" s="19">
        <f t="shared" si="19"/>
        <v>0</v>
      </c>
      <c r="BH25" s="20">
        <v>582.5</v>
      </c>
      <c r="BI25" s="20">
        <v>47.9</v>
      </c>
      <c r="BJ25" s="19">
        <f t="shared" si="20"/>
        <v>8.223175965665236</v>
      </c>
      <c r="BK25" s="20">
        <v>872.6</v>
      </c>
      <c r="BL25" s="20">
        <v>82.3</v>
      </c>
      <c r="BM25" s="19">
        <f t="shared" si="21"/>
        <v>9.431583772633509</v>
      </c>
      <c r="BN25" s="21">
        <v>528</v>
      </c>
      <c r="BO25" s="21">
        <v>60.3</v>
      </c>
      <c r="BP25" s="19">
        <f t="shared" si="22"/>
        <v>11.420454545454545</v>
      </c>
      <c r="BQ25" s="21">
        <v>75</v>
      </c>
      <c r="BR25" s="21">
        <v>18.1</v>
      </c>
      <c r="BS25" s="19">
        <f t="shared" si="23"/>
        <v>24.133333333333333</v>
      </c>
      <c r="BT25" s="20">
        <v>0</v>
      </c>
      <c r="BU25" s="28">
        <v>0</v>
      </c>
      <c r="BV25" s="19" t="e">
        <f t="shared" si="24"/>
        <v>#DIV/0!</v>
      </c>
      <c r="BW25" s="19">
        <f t="shared" si="2"/>
        <v>0</v>
      </c>
      <c r="BX25" s="19">
        <f t="shared" si="25"/>
        <v>205.40000000000003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3"/>
        <v>6517.699999999999</v>
      </c>
      <c r="D26" s="19">
        <f t="shared" si="26"/>
        <v>671.0999999999999</v>
      </c>
      <c r="E26" s="19">
        <f t="shared" si="4"/>
        <v>10.29657701336361</v>
      </c>
      <c r="F26" s="20">
        <f t="shared" si="29"/>
        <v>1355.6</v>
      </c>
      <c r="G26" s="20">
        <f>J26+M26+P26+S26+V26+Y26+AB26+AE26+2.9+12</f>
        <v>102.8</v>
      </c>
      <c r="H26" s="19">
        <f t="shared" si="5"/>
        <v>7.58335792269106</v>
      </c>
      <c r="I26" s="20">
        <v>775.1</v>
      </c>
      <c r="J26" s="20">
        <v>58.1</v>
      </c>
      <c r="K26" s="19">
        <f t="shared" si="6"/>
        <v>7.49580699264611</v>
      </c>
      <c r="L26" s="20">
        <v>4</v>
      </c>
      <c r="M26" s="20">
        <v>0</v>
      </c>
      <c r="N26" s="19">
        <f t="shared" si="7"/>
        <v>0</v>
      </c>
      <c r="O26" s="20">
        <v>56.5</v>
      </c>
      <c r="P26" s="20">
        <v>1.9</v>
      </c>
      <c r="Q26" s="19">
        <f t="shared" si="27"/>
        <v>3.3628318584070795</v>
      </c>
      <c r="R26" s="20">
        <v>400</v>
      </c>
      <c r="S26" s="20">
        <v>11.6</v>
      </c>
      <c r="T26" s="19">
        <f t="shared" si="8"/>
        <v>2.9</v>
      </c>
      <c r="U26" s="20">
        <v>70</v>
      </c>
      <c r="V26" s="20">
        <v>16.3</v>
      </c>
      <c r="W26" s="19">
        <f t="shared" si="9"/>
        <v>23.28571428571429</v>
      </c>
      <c r="X26" s="20"/>
      <c r="Y26" s="20"/>
      <c r="Z26" s="19" t="e">
        <f t="shared" si="10"/>
        <v>#DIV/0!</v>
      </c>
      <c r="AA26" s="20">
        <v>45</v>
      </c>
      <c r="AB26" s="20">
        <v>0</v>
      </c>
      <c r="AC26" s="19">
        <f t="shared" si="11"/>
        <v>0</v>
      </c>
      <c r="AD26" s="20"/>
      <c r="AE26" s="20"/>
      <c r="AF26" s="19" t="e">
        <f t="shared" si="12"/>
        <v>#DIV/0!</v>
      </c>
      <c r="AG26" s="20">
        <v>5150.7</v>
      </c>
      <c r="AH26" s="20">
        <v>568.3</v>
      </c>
      <c r="AI26" s="19">
        <f>AH26/AG26*100</f>
        <v>11.033451763837924</v>
      </c>
      <c r="AJ26" s="19">
        <v>3050.8</v>
      </c>
      <c r="AK26" s="19">
        <v>529.2</v>
      </c>
      <c r="AL26" s="19">
        <f t="shared" si="14"/>
        <v>17.346269830864035</v>
      </c>
      <c r="AM26" s="19">
        <v>120.5</v>
      </c>
      <c r="AN26" s="19">
        <v>20.1</v>
      </c>
      <c r="AO26" s="19">
        <f t="shared" si="15"/>
        <v>16.680497925311204</v>
      </c>
      <c r="AP26" s="20">
        <v>0</v>
      </c>
      <c r="AQ26" s="20">
        <v>0</v>
      </c>
      <c r="AR26" s="19" t="e">
        <f t="shared" si="16"/>
        <v>#DIV/0!</v>
      </c>
      <c r="AS26" s="20">
        <v>11.4</v>
      </c>
      <c r="AT26" s="20">
        <v>0</v>
      </c>
      <c r="AU26" s="19">
        <f t="shared" si="17"/>
        <v>0</v>
      </c>
      <c r="AV26" s="20">
        <v>6517.7</v>
      </c>
      <c r="AW26" s="20">
        <v>319.7</v>
      </c>
      <c r="AX26" s="19">
        <f t="shared" si="1"/>
        <v>4.905104561425042</v>
      </c>
      <c r="AY26" s="20">
        <v>987</v>
      </c>
      <c r="AZ26" s="20">
        <v>89.7</v>
      </c>
      <c r="BA26" s="19">
        <f t="shared" si="18"/>
        <v>9.088145896656535</v>
      </c>
      <c r="BB26" s="19">
        <v>936.9</v>
      </c>
      <c r="BC26" s="20">
        <v>89.7</v>
      </c>
      <c r="BD26" s="19">
        <f t="shared" si="28"/>
        <v>9.5741274415626</v>
      </c>
      <c r="BE26" s="20">
        <v>13.4</v>
      </c>
      <c r="BF26" s="20">
        <v>0</v>
      </c>
      <c r="BG26" s="19">
        <f t="shared" si="19"/>
        <v>0</v>
      </c>
      <c r="BH26" s="20">
        <v>3110.9</v>
      </c>
      <c r="BI26" s="20">
        <v>6.1</v>
      </c>
      <c r="BJ26" s="19">
        <f t="shared" si="20"/>
        <v>0.1960847343212575</v>
      </c>
      <c r="BK26" s="20">
        <v>1979.3</v>
      </c>
      <c r="BL26" s="20">
        <v>185.4</v>
      </c>
      <c r="BM26" s="19">
        <f t="shared" si="21"/>
        <v>9.366947910877583</v>
      </c>
      <c r="BN26" s="21">
        <v>1388.2</v>
      </c>
      <c r="BO26" s="21">
        <v>146.4</v>
      </c>
      <c r="BP26" s="19">
        <f t="shared" si="22"/>
        <v>10.54603083129232</v>
      </c>
      <c r="BQ26" s="21">
        <v>229.7</v>
      </c>
      <c r="BR26" s="25">
        <v>28.1</v>
      </c>
      <c r="BS26" s="19">
        <f t="shared" si="23"/>
        <v>12.233347845015238</v>
      </c>
      <c r="BT26" s="20">
        <v>0</v>
      </c>
      <c r="BU26" s="21">
        <v>0</v>
      </c>
      <c r="BV26" s="19" t="e">
        <f t="shared" si="24"/>
        <v>#DIV/0!</v>
      </c>
      <c r="BW26" s="19">
        <f t="shared" si="2"/>
        <v>0</v>
      </c>
      <c r="BX26" s="19">
        <f t="shared" si="25"/>
        <v>351.3999999999999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3"/>
        <v>1980.3999999999999</v>
      </c>
      <c r="D27" s="19">
        <f t="shared" si="26"/>
        <v>306.6</v>
      </c>
      <c r="E27" s="19">
        <f t="shared" si="4"/>
        <v>15.481720864471827</v>
      </c>
      <c r="F27" s="20">
        <f t="shared" si="29"/>
        <v>133.5</v>
      </c>
      <c r="G27" s="20">
        <f>J27+M27+P27+S27+V27+Y27+AB27+AE27+0.8</f>
        <v>11.600000000000001</v>
      </c>
      <c r="H27" s="19">
        <f t="shared" si="5"/>
        <v>8.689138576779028</v>
      </c>
      <c r="I27" s="20">
        <v>64</v>
      </c>
      <c r="J27" s="20">
        <v>3.6</v>
      </c>
      <c r="K27" s="19">
        <f t="shared" si="6"/>
        <v>5.625</v>
      </c>
      <c r="L27" s="20">
        <v>0</v>
      </c>
      <c r="M27" s="20">
        <v>0</v>
      </c>
      <c r="N27" s="19" t="e">
        <f t="shared" si="7"/>
        <v>#DIV/0!</v>
      </c>
      <c r="O27" s="20">
        <v>21</v>
      </c>
      <c r="P27" s="20">
        <v>0.6</v>
      </c>
      <c r="Q27" s="19">
        <f t="shared" si="27"/>
        <v>2.857142857142857</v>
      </c>
      <c r="R27" s="20">
        <v>35</v>
      </c>
      <c r="S27" s="20">
        <v>3.9</v>
      </c>
      <c r="T27" s="19">
        <f t="shared" si="8"/>
        <v>11.142857142857142</v>
      </c>
      <c r="U27" s="20">
        <v>4</v>
      </c>
      <c r="V27" s="20">
        <v>0.9</v>
      </c>
      <c r="W27" s="19">
        <f t="shared" si="9"/>
        <v>22.5</v>
      </c>
      <c r="X27" s="20"/>
      <c r="Y27" s="20"/>
      <c r="Z27" s="19" t="e">
        <f t="shared" si="10"/>
        <v>#DIV/0!</v>
      </c>
      <c r="AA27" s="20">
        <v>4.5</v>
      </c>
      <c r="AB27" s="20">
        <v>1.8</v>
      </c>
      <c r="AC27" s="19">
        <f t="shared" si="11"/>
        <v>40</v>
      </c>
      <c r="AD27" s="20"/>
      <c r="AE27" s="20"/>
      <c r="AF27" s="19" t="e">
        <f t="shared" si="12"/>
        <v>#DIV/0!</v>
      </c>
      <c r="AG27" s="20">
        <v>1843.8</v>
      </c>
      <c r="AH27" s="20">
        <v>295</v>
      </c>
      <c r="AI27" s="19">
        <f t="shared" si="13"/>
        <v>15.99956611346133</v>
      </c>
      <c r="AJ27" s="19">
        <v>1157.7</v>
      </c>
      <c r="AK27" s="19">
        <v>200.6</v>
      </c>
      <c r="AL27" s="19">
        <f t="shared" si="14"/>
        <v>17.327459618208515</v>
      </c>
      <c r="AM27" s="19">
        <v>520.4</v>
      </c>
      <c r="AN27" s="19">
        <v>86.7</v>
      </c>
      <c r="AO27" s="19">
        <f t="shared" si="15"/>
        <v>16.660261337432743</v>
      </c>
      <c r="AP27" s="20">
        <v>0</v>
      </c>
      <c r="AQ27" s="20">
        <v>0</v>
      </c>
      <c r="AR27" s="19" t="e">
        <f t="shared" si="16"/>
        <v>#DIV/0!</v>
      </c>
      <c r="AS27" s="20">
        <v>3.1</v>
      </c>
      <c r="AT27" s="20">
        <v>0</v>
      </c>
      <c r="AU27" s="19">
        <f t="shared" si="17"/>
        <v>0</v>
      </c>
      <c r="AV27" s="20">
        <v>1980.4</v>
      </c>
      <c r="AW27" s="23">
        <v>188.6</v>
      </c>
      <c r="AX27" s="19">
        <f t="shared" si="1"/>
        <v>9.52332862048071</v>
      </c>
      <c r="AY27" s="20">
        <v>572</v>
      </c>
      <c r="AZ27" s="23">
        <v>54.8</v>
      </c>
      <c r="BA27" s="19">
        <f t="shared" si="18"/>
        <v>9.58041958041958</v>
      </c>
      <c r="BB27" s="19">
        <v>532</v>
      </c>
      <c r="BC27" s="23">
        <v>54.8</v>
      </c>
      <c r="BD27" s="19">
        <f t="shared" si="28"/>
        <v>10.300751879699249</v>
      </c>
      <c r="BE27" s="20">
        <v>2.4</v>
      </c>
      <c r="BF27" s="20">
        <v>0</v>
      </c>
      <c r="BG27" s="19">
        <f t="shared" si="19"/>
        <v>0</v>
      </c>
      <c r="BH27" s="20">
        <v>357.3</v>
      </c>
      <c r="BI27" s="20">
        <v>2</v>
      </c>
      <c r="BJ27" s="19">
        <f t="shared" si="20"/>
        <v>0.559753708368318</v>
      </c>
      <c r="BK27" s="20">
        <v>994</v>
      </c>
      <c r="BL27" s="20">
        <v>128.6</v>
      </c>
      <c r="BM27" s="19">
        <f t="shared" si="21"/>
        <v>12.937625754527163</v>
      </c>
      <c r="BN27" s="21">
        <v>462.4</v>
      </c>
      <c r="BO27" s="21">
        <v>77.6</v>
      </c>
      <c r="BP27" s="19">
        <f t="shared" si="22"/>
        <v>16.782006920415224</v>
      </c>
      <c r="BQ27" s="21">
        <v>358.9</v>
      </c>
      <c r="BR27" s="21">
        <v>43.4</v>
      </c>
      <c r="BS27" s="19">
        <f t="shared" si="23"/>
        <v>12.09250487601003</v>
      </c>
      <c r="BT27" s="20">
        <v>0</v>
      </c>
      <c r="BU27" s="21">
        <v>0</v>
      </c>
      <c r="BV27" s="19" t="e">
        <f t="shared" si="24"/>
        <v>#DIV/0!</v>
      </c>
      <c r="BW27" s="19">
        <f t="shared" si="2"/>
        <v>0</v>
      </c>
      <c r="BX27" s="19">
        <f t="shared" si="25"/>
        <v>118.00000000000003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3"/>
        <v>2970.2999999999997</v>
      </c>
      <c r="D28" s="19">
        <f t="shared" si="26"/>
        <v>440.79999999999995</v>
      </c>
      <c r="E28" s="19">
        <f t="shared" si="4"/>
        <v>14.84025182641484</v>
      </c>
      <c r="F28" s="20">
        <f t="shared" si="29"/>
        <v>245</v>
      </c>
      <c r="G28" s="20">
        <f>J28+M28+P28+S28+V28+Y28+AB28+AE28+0.9</f>
        <v>13.399999999999999</v>
      </c>
      <c r="H28" s="19">
        <f t="shared" si="5"/>
        <v>5.469387755102041</v>
      </c>
      <c r="I28" s="20">
        <v>80</v>
      </c>
      <c r="J28" s="20">
        <v>9.9</v>
      </c>
      <c r="K28" s="19">
        <f t="shared" si="6"/>
        <v>12.375</v>
      </c>
      <c r="L28" s="20">
        <v>0</v>
      </c>
      <c r="M28" s="20">
        <v>0.2</v>
      </c>
      <c r="N28" s="19" t="e">
        <f t="shared" si="7"/>
        <v>#DIV/0!</v>
      </c>
      <c r="O28" s="20">
        <v>40</v>
      </c>
      <c r="P28" s="20">
        <v>-0.8</v>
      </c>
      <c r="Q28" s="19">
        <f t="shared" si="27"/>
        <v>-2</v>
      </c>
      <c r="R28" s="20">
        <v>110</v>
      </c>
      <c r="S28" s="20">
        <v>1.6</v>
      </c>
      <c r="T28" s="19">
        <f t="shared" si="8"/>
        <v>1.4545454545454546</v>
      </c>
      <c r="U28" s="20">
        <v>5</v>
      </c>
      <c r="V28" s="20">
        <v>0.2</v>
      </c>
      <c r="W28" s="19">
        <f t="shared" si="9"/>
        <v>4</v>
      </c>
      <c r="X28" s="20"/>
      <c r="Y28" s="20"/>
      <c r="Z28" s="19" t="e">
        <f t="shared" si="10"/>
        <v>#DIV/0!</v>
      </c>
      <c r="AA28" s="20">
        <v>5</v>
      </c>
      <c r="AB28" s="20">
        <v>1.4</v>
      </c>
      <c r="AC28" s="19">
        <f t="shared" si="11"/>
        <v>27.999999999999996</v>
      </c>
      <c r="AD28" s="20"/>
      <c r="AE28" s="20"/>
      <c r="AF28" s="19" t="e">
        <f t="shared" si="12"/>
        <v>#DIV/0!</v>
      </c>
      <c r="AG28" s="20">
        <v>2723.2</v>
      </c>
      <c r="AH28" s="20">
        <v>427.4</v>
      </c>
      <c r="AI28" s="19">
        <f t="shared" si="13"/>
        <v>15.694770857814335</v>
      </c>
      <c r="AJ28" s="19">
        <v>2074.7</v>
      </c>
      <c r="AK28" s="19">
        <v>359.6</v>
      </c>
      <c r="AL28" s="19">
        <f t="shared" si="14"/>
        <v>17.33262640381742</v>
      </c>
      <c r="AM28" s="19">
        <v>293.2</v>
      </c>
      <c r="AN28" s="19">
        <v>48.9</v>
      </c>
      <c r="AO28" s="19">
        <f t="shared" si="15"/>
        <v>16.678035470668487</v>
      </c>
      <c r="AP28" s="20">
        <v>0</v>
      </c>
      <c r="AQ28" s="20">
        <v>0</v>
      </c>
      <c r="AR28" s="19" t="e">
        <f t="shared" si="16"/>
        <v>#DIV/0!</v>
      </c>
      <c r="AS28" s="20">
        <v>2.1</v>
      </c>
      <c r="AT28" s="20">
        <v>0</v>
      </c>
      <c r="AU28" s="19">
        <f t="shared" si="17"/>
        <v>0</v>
      </c>
      <c r="AV28" s="20">
        <v>2970.3</v>
      </c>
      <c r="AW28" s="20">
        <v>275.5</v>
      </c>
      <c r="AX28" s="19">
        <f t="shared" si="1"/>
        <v>9.275157391509275</v>
      </c>
      <c r="AY28" s="20">
        <v>660.9</v>
      </c>
      <c r="AZ28" s="20">
        <v>87.2</v>
      </c>
      <c r="BA28" s="19">
        <f t="shared" si="18"/>
        <v>13.194129217733394</v>
      </c>
      <c r="BB28" s="19">
        <v>619.6</v>
      </c>
      <c r="BC28" s="20">
        <v>87.2</v>
      </c>
      <c r="BD28" s="19">
        <f t="shared" si="28"/>
        <v>14.07359586830213</v>
      </c>
      <c r="BE28" s="20">
        <v>6.9</v>
      </c>
      <c r="BF28" s="20">
        <v>0</v>
      </c>
      <c r="BG28" s="19">
        <f t="shared" si="19"/>
        <v>0</v>
      </c>
      <c r="BH28" s="20">
        <v>554.9</v>
      </c>
      <c r="BI28" s="20">
        <v>20.1</v>
      </c>
      <c r="BJ28" s="19">
        <f t="shared" si="20"/>
        <v>3.622274283654713</v>
      </c>
      <c r="BK28" s="20">
        <v>1322.9</v>
      </c>
      <c r="BL28" s="20">
        <v>148.3</v>
      </c>
      <c r="BM28" s="19">
        <f t="shared" si="21"/>
        <v>11.21021997127523</v>
      </c>
      <c r="BN28" s="21">
        <v>1050.7</v>
      </c>
      <c r="BO28" s="21">
        <v>135.4</v>
      </c>
      <c r="BP28" s="19">
        <f t="shared" si="22"/>
        <v>12.886646997239934</v>
      </c>
      <c r="BQ28" s="21">
        <v>52.4</v>
      </c>
      <c r="BR28" s="25">
        <v>0.5</v>
      </c>
      <c r="BS28" s="19">
        <f t="shared" si="23"/>
        <v>0.9541984732824428</v>
      </c>
      <c r="BT28" s="20">
        <v>0</v>
      </c>
      <c r="BU28" s="21">
        <v>0</v>
      </c>
      <c r="BV28" s="19" t="e">
        <f t="shared" si="24"/>
        <v>#DIV/0!</v>
      </c>
      <c r="BW28" s="19">
        <f t="shared" si="2"/>
        <v>0</v>
      </c>
      <c r="BX28" s="19">
        <f t="shared" si="25"/>
        <v>165.29999999999995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3"/>
        <v>2329.2</v>
      </c>
      <c r="D29" s="19">
        <f t="shared" si="26"/>
        <v>341.90000000000003</v>
      </c>
      <c r="E29" s="19">
        <f t="shared" si="4"/>
        <v>14.678859694315646</v>
      </c>
      <c r="F29" s="20">
        <f t="shared" si="29"/>
        <v>171.1</v>
      </c>
      <c r="G29" s="20">
        <f>J29+M29+P29+S29+V29+Y29+AB29+AE29+0.8</f>
        <v>10.3</v>
      </c>
      <c r="H29" s="19">
        <f t="shared" si="5"/>
        <v>6.019871420222093</v>
      </c>
      <c r="I29" s="20">
        <v>50.6</v>
      </c>
      <c r="J29" s="20">
        <v>4.4</v>
      </c>
      <c r="K29" s="19">
        <f t="shared" si="6"/>
        <v>8.695652173913045</v>
      </c>
      <c r="L29" s="20">
        <v>2</v>
      </c>
      <c r="M29" s="20">
        <v>0</v>
      </c>
      <c r="N29" s="19">
        <f t="shared" si="7"/>
        <v>0</v>
      </c>
      <c r="O29" s="20">
        <v>30</v>
      </c>
      <c r="P29" s="20">
        <v>-0.3</v>
      </c>
      <c r="Q29" s="19">
        <f t="shared" si="27"/>
        <v>-1</v>
      </c>
      <c r="R29" s="20">
        <v>75</v>
      </c>
      <c r="S29" s="20">
        <v>5.4</v>
      </c>
      <c r="T29" s="19">
        <f t="shared" si="8"/>
        <v>7.200000000000001</v>
      </c>
      <c r="U29" s="20">
        <v>5</v>
      </c>
      <c r="V29" s="20">
        <v>0</v>
      </c>
      <c r="W29" s="19">
        <f t="shared" si="9"/>
        <v>0</v>
      </c>
      <c r="X29" s="20"/>
      <c r="Y29" s="20"/>
      <c r="Z29" s="19" t="e">
        <f t="shared" si="10"/>
        <v>#DIV/0!</v>
      </c>
      <c r="AA29" s="20">
        <v>3.5</v>
      </c>
      <c r="AB29" s="20">
        <v>0</v>
      </c>
      <c r="AC29" s="19">
        <f t="shared" si="11"/>
        <v>0</v>
      </c>
      <c r="AD29" s="20"/>
      <c r="AE29" s="20"/>
      <c r="AF29" s="19" t="e">
        <f>AE29/AD29*100</f>
        <v>#DIV/0!</v>
      </c>
      <c r="AG29" s="20">
        <v>2153.7</v>
      </c>
      <c r="AH29" s="20">
        <v>331.6</v>
      </c>
      <c r="AI29" s="19">
        <f t="shared" si="13"/>
        <v>15.396759065793752</v>
      </c>
      <c r="AJ29" s="19">
        <v>1661.3</v>
      </c>
      <c r="AK29" s="19">
        <v>287.9</v>
      </c>
      <c r="AL29" s="19">
        <f t="shared" si="14"/>
        <v>17.329801962318665</v>
      </c>
      <c r="AM29" s="19">
        <v>216.6</v>
      </c>
      <c r="AN29" s="19">
        <v>36.2</v>
      </c>
      <c r="AO29" s="19">
        <f t="shared" si="15"/>
        <v>16.712834718374886</v>
      </c>
      <c r="AP29" s="20">
        <v>0</v>
      </c>
      <c r="AQ29" s="20">
        <v>0</v>
      </c>
      <c r="AR29" s="19" t="e">
        <f t="shared" si="16"/>
        <v>#DIV/0!</v>
      </c>
      <c r="AS29" s="20">
        <v>4.4</v>
      </c>
      <c r="AT29" s="20">
        <v>0</v>
      </c>
      <c r="AU29" s="19">
        <f t="shared" si="17"/>
        <v>0</v>
      </c>
      <c r="AV29" s="20">
        <v>2329.2</v>
      </c>
      <c r="AW29" s="20">
        <v>173</v>
      </c>
      <c r="AX29" s="19">
        <f t="shared" si="1"/>
        <v>7.4274428988493915</v>
      </c>
      <c r="AY29" s="20">
        <v>566.7</v>
      </c>
      <c r="AZ29" s="20">
        <v>37.7</v>
      </c>
      <c r="BA29" s="19">
        <f t="shared" si="18"/>
        <v>6.652549850008822</v>
      </c>
      <c r="BB29" s="19">
        <v>526.7</v>
      </c>
      <c r="BC29" s="20">
        <v>37.7</v>
      </c>
      <c r="BD29" s="19">
        <f t="shared" si="28"/>
        <v>7.157774824378203</v>
      </c>
      <c r="BE29" s="20">
        <v>2.4</v>
      </c>
      <c r="BF29" s="20">
        <v>0</v>
      </c>
      <c r="BG29" s="19">
        <f t="shared" si="19"/>
        <v>0</v>
      </c>
      <c r="BH29" s="20">
        <v>438.9</v>
      </c>
      <c r="BI29" s="20">
        <v>22.1</v>
      </c>
      <c r="BJ29" s="19">
        <f t="shared" si="20"/>
        <v>5.035315561631352</v>
      </c>
      <c r="BK29" s="20">
        <v>1190</v>
      </c>
      <c r="BL29" s="20">
        <v>110.5</v>
      </c>
      <c r="BM29" s="19">
        <f t="shared" si="21"/>
        <v>9.285714285714286</v>
      </c>
      <c r="BN29" s="21">
        <v>861</v>
      </c>
      <c r="BO29" s="21">
        <v>88.6</v>
      </c>
      <c r="BP29" s="19">
        <f t="shared" si="22"/>
        <v>10.290360046457607</v>
      </c>
      <c r="BQ29" s="21">
        <v>82.4</v>
      </c>
      <c r="BR29" s="21">
        <v>17.1</v>
      </c>
      <c r="BS29" s="19">
        <f t="shared" si="23"/>
        <v>20.75242718446602</v>
      </c>
      <c r="BT29" s="20">
        <v>0</v>
      </c>
      <c r="BU29" s="21">
        <v>0</v>
      </c>
      <c r="BV29" s="19" t="e">
        <f t="shared" si="24"/>
        <v>#DIV/0!</v>
      </c>
      <c r="BW29" s="19">
        <f t="shared" si="2"/>
        <v>0</v>
      </c>
      <c r="BX29" s="19">
        <f t="shared" si="25"/>
        <v>168.90000000000003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3"/>
        <v>2098.3</v>
      </c>
      <c r="D30" s="19">
        <f t="shared" si="26"/>
        <v>320.5</v>
      </c>
      <c r="E30" s="19">
        <f t="shared" si="4"/>
        <v>15.274269646856977</v>
      </c>
      <c r="F30" s="20">
        <f t="shared" si="29"/>
        <v>302.1</v>
      </c>
      <c r="G30" s="20">
        <f>J30+M30+P30+S30+V30+Y30+AB30+AE30+25.3</f>
        <v>43</v>
      </c>
      <c r="H30" s="19">
        <f t="shared" si="5"/>
        <v>14.233697451175106</v>
      </c>
      <c r="I30" s="20">
        <v>126.6</v>
      </c>
      <c r="J30" s="20">
        <v>11.2</v>
      </c>
      <c r="K30" s="19">
        <f t="shared" si="6"/>
        <v>8.846761453396525</v>
      </c>
      <c r="L30" s="20">
        <v>7</v>
      </c>
      <c r="M30" s="20">
        <v>0.4</v>
      </c>
      <c r="N30" s="19">
        <f t="shared" si="7"/>
        <v>5.714285714285714</v>
      </c>
      <c r="O30" s="20">
        <v>35</v>
      </c>
      <c r="P30" s="23">
        <v>0.2</v>
      </c>
      <c r="Q30" s="19">
        <f t="shared" si="27"/>
        <v>0.5714285714285714</v>
      </c>
      <c r="R30" s="20">
        <v>100</v>
      </c>
      <c r="S30" s="20">
        <v>3.5</v>
      </c>
      <c r="T30" s="19">
        <f t="shared" si="8"/>
        <v>3.5000000000000004</v>
      </c>
      <c r="U30" s="20">
        <v>25</v>
      </c>
      <c r="V30" s="20">
        <v>2.4</v>
      </c>
      <c r="W30" s="19">
        <f t="shared" si="9"/>
        <v>9.6</v>
      </c>
      <c r="X30" s="20"/>
      <c r="Y30" s="20"/>
      <c r="Z30" s="19" t="e">
        <f t="shared" si="10"/>
        <v>#DIV/0!</v>
      </c>
      <c r="AA30" s="20">
        <v>3.5</v>
      </c>
      <c r="AB30" s="20">
        <v>0</v>
      </c>
      <c r="AC30" s="19">
        <f t="shared" si="11"/>
        <v>0</v>
      </c>
      <c r="AD30" s="20"/>
      <c r="AE30" s="20"/>
      <c r="AF30" s="19" t="e">
        <f t="shared" si="12"/>
        <v>#DIV/0!</v>
      </c>
      <c r="AG30" s="20">
        <v>1790.9</v>
      </c>
      <c r="AH30" s="20">
        <v>274.5</v>
      </c>
      <c r="AI30" s="19">
        <f t="shared" si="13"/>
        <v>15.327488972025238</v>
      </c>
      <c r="AJ30" s="19">
        <v>1051.8</v>
      </c>
      <c r="AK30" s="19">
        <v>182.3</v>
      </c>
      <c r="AL30" s="19">
        <f t="shared" si="14"/>
        <v>17.332192432021298</v>
      </c>
      <c r="AM30" s="19">
        <v>507.7</v>
      </c>
      <c r="AN30" s="19">
        <v>84.6</v>
      </c>
      <c r="AO30" s="19">
        <f t="shared" si="15"/>
        <v>16.663383888122908</v>
      </c>
      <c r="AP30" s="20">
        <v>0</v>
      </c>
      <c r="AQ30" s="20">
        <v>0</v>
      </c>
      <c r="AR30" s="19" t="e">
        <f t="shared" si="16"/>
        <v>#DIV/0!</v>
      </c>
      <c r="AS30" s="20">
        <v>5.3</v>
      </c>
      <c r="AT30" s="23">
        <v>3</v>
      </c>
      <c r="AU30" s="19">
        <f t="shared" si="17"/>
        <v>56.60377358490566</v>
      </c>
      <c r="AV30" s="20">
        <v>2098.3</v>
      </c>
      <c r="AW30" s="23">
        <v>212.4</v>
      </c>
      <c r="AX30" s="19">
        <f t="shared" si="1"/>
        <v>10.122480102940475</v>
      </c>
      <c r="AY30" s="20">
        <v>595.2</v>
      </c>
      <c r="AZ30" s="23">
        <v>53.3</v>
      </c>
      <c r="BA30" s="19">
        <f t="shared" si="18"/>
        <v>8.954973118279568</v>
      </c>
      <c r="BB30" s="19">
        <v>554.7</v>
      </c>
      <c r="BC30" s="23">
        <v>53.3</v>
      </c>
      <c r="BD30" s="19">
        <f t="shared" si="28"/>
        <v>9.608797548224263</v>
      </c>
      <c r="BE30" s="20">
        <v>48.1</v>
      </c>
      <c r="BF30" s="20">
        <v>0</v>
      </c>
      <c r="BG30" s="19">
        <f t="shared" si="19"/>
        <v>0</v>
      </c>
      <c r="BH30" s="20">
        <v>430.2</v>
      </c>
      <c r="BI30" s="20">
        <v>29.1</v>
      </c>
      <c r="BJ30" s="19">
        <f t="shared" si="20"/>
        <v>6.764295676429569</v>
      </c>
      <c r="BK30" s="20">
        <v>892.1</v>
      </c>
      <c r="BL30" s="20">
        <v>128.6</v>
      </c>
      <c r="BM30" s="19">
        <f t="shared" si="21"/>
        <v>14.41542427978926</v>
      </c>
      <c r="BN30" s="21">
        <v>355.1</v>
      </c>
      <c r="BO30" s="25">
        <v>39.7</v>
      </c>
      <c r="BP30" s="19">
        <f t="shared" si="22"/>
        <v>11.179949310053507</v>
      </c>
      <c r="BQ30" s="21">
        <v>384.6</v>
      </c>
      <c r="BR30" s="21">
        <v>84.9</v>
      </c>
      <c r="BS30" s="19">
        <f t="shared" si="23"/>
        <v>22.074882995319815</v>
      </c>
      <c r="BT30" s="20">
        <v>0</v>
      </c>
      <c r="BU30" s="21">
        <v>0</v>
      </c>
      <c r="BV30" s="19" t="e">
        <f t="shared" si="24"/>
        <v>#DIV/0!</v>
      </c>
      <c r="BW30" s="19">
        <f t="shared" si="2"/>
        <v>0</v>
      </c>
      <c r="BX30" s="19">
        <f t="shared" si="25"/>
        <v>108.1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3"/>
        <v>1764.5</v>
      </c>
      <c r="D31" s="19">
        <f t="shared" si="26"/>
        <v>262.6</v>
      </c>
      <c r="E31" s="19">
        <f t="shared" si="4"/>
        <v>14.882402947010487</v>
      </c>
      <c r="F31" s="20">
        <f t="shared" si="29"/>
        <v>264.5</v>
      </c>
      <c r="G31" s="20">
        <f>J31+M31+P31+S31+V31+Y31+AB31+AE31+1.1</f>
        <v>24.2</v>
      </c>
      <c r="H31" s="19">
        <f t="shared" si="5"/>
        <v>9.149338374291114</v>
      </c>
      <c r="I31" s="20">
        <v>111</v>
      </c>
      <c r="J31" s="23">
        <v>15.1</v>
      </c>
      <c r="K31" s="19">
        <f t="shared" si="6"/>
        <v>13.603603603603604</v>
      </c>
      <c r="L31" s="20">
        <v>7</v>
      </c>
      <c r="M31" s="20">
        <v>0</v>
      </c>
      <c r="N31" s="19">
        <f t="shared" si="7"/>
        <v>0</v>
      </c>
      <c r="O31" s="20">
        <v>41</v>
      </c>
      <c r="P31" s="20">
        <v>0.3</v>
      </c>
      <c r="Q31" s="19">
        <f t="shared" si="27"/>
        <v>0.7317073170731707</v>
      </c>
      <c r="R31" s="20">
        <v>81</v>
      </c>
      <c r="S31" s="20">
        <v>3</v>
      </c>
      <c r="T31" s="19">
        <f t="shared" si="8"/>
        <v>3.7037037037037033</v>
      </c>
      <c r="U31" s="20">
        <v>16</v>
      </c>
      <c r="V31" s="20">
        <v>4.7</v>
      </c>
      <c r="W31" s="19">
        <f t="shared" si="9"/>
        <v>29.375</v>
      </c>
      <c r="X31" s="20"/>
      <c r="Y31" s="20"/>
      <c r="Z31" s="19" t="e">
        <f t="shared" si="10"/>
        <v>#DIV/0!</v>
      </c>
      <c r="AA31" s="20">
        <v>3.5</v>
      </c>
      <c r="AB31" s="20">
        <v>0</v>
      </c>
      <c r="AC31" s="19">
        <f t="shared" si="11"/>
        <v>0</v>
      </c>
      <c r="AD31" s="20"/>
      <c r="AE31" s="20"/>
      <c r="AF31" s="19" t="e">
        <f t="shared" si="12"/>
        <v>#DIV/0!</v>
      </c>
      <c r="AG31" s="20">
        <v>1497.3</v>
      </c>
      <c r="AH31" s="20">
        <v>238.4</v>
      </c>
      <c r="AI31" s="19">
        <f t="shared" si="13"/>
        <v>15.921992920590396</v>
      </c>
      <c r="AJ31" s="24">
        <v>795.9</v>
      </c>
      <c r="AK31" s="19">
        <v>137.9</v>
      </c>
      <c r="AL31" s="19">
        <f t="shared" si="14"/>
        <v>17.326297273526826</v>
      </c>
      <c r="AM31" s="19">
        <v>557.5</v>
      </c>
      <c r="AN31" s="19">
        <v>92.9</v>
      </c>
      <c r="AO31" s="19">
        <f t="shared" si="15"/>
        <v>16.663677130044842</v>
      </c>
      <c r="AP31" s="20">
        <v>0</v>
      </c>
      <c r="AQ31" s="20">
        <v>0</v>
      </c>
      <c r="AR31" s="19" t="e">
        <f t="shared" si="16"/>
        <v>#DIV/0!</v>
      </c>
      <c r="AS31" s="20">
        <v>2.7</v>
      </c>
      <c r="AT31" s="20">
        <v>0</v>
      </c>
      <c r="AU31" s="19">
        <f t="shared" si="17"/>
        <v>0</v>
      </c>
      <c r="AV31" s="20">
        <v>1764.5</v>
      </c>
      <c r="AW31" s="20">
        <v>132.7</v>
      </c>
      <c r="AX31" s="19">
        <f t="shared" si="1"/>
        <v>7.5205440634740715</v>
      </c>
      <c r="AY31" s="20">
        <v>553.6</v>
      </c>
      <c r="AZ31" s="20">
        <v>44.9</v>
      </c>
      <c r="BA31" s="19">
        <f t="shared" si="18"/>
        <v>8.110549132947977</v>
      </c>
      <c r="BB31" s="19">
        <v>513.6</v>
      </c>
      <c r="BC31" s="20">
        <v>44.9</v>
      </c>
      <c r="BD31" s="19">
        <f t="shared" si="28"/>
        <v>8.742211838006229</v>
      </c>
      <c r="BE31" s="20">
        <v>2.4</v>
      </c>
      <c r="BF31" s="20">
        <v>0</v>
      </c>
      <c r="BG31" s="19">
        <f t="shared" si="19"/>
        <v>0</v>
      </c>
      <c r="BH31" s="20">
        <v>266.2</v>
      </c>
      <c r="BI31" s="23">
        <v>13.2</v>
      </c>
      <c r="BJ31" s="19">
        <f t="shared" si="20"/>
        <v>4.958677685950414</v>
      </c>
      <c r="BK31" s="20">
        <v>887.3</v>
      </c>
      <c r="BL31" s="20">
        <v>72.9</v>
      </c>
      <c r="BM31" s="19">
        <f t="shared" si="21"/>
        <v>8.215935985574214</v>
      </c>
      <c r="BN31" s="21">
        <v>433.3</v>
      </c>
      <c r="BO31" s="21">
        <v>53.6</v>
      </c>
      <c r="BP31" s="19">
        <f t="shared" si="22"/>
        <v>12.370182321717055</v>
      </c>
      <c r="BQ31" s="21">
        <v>311.5</v>
      </c>
      <c r="BR31" s="21">
        <v>15.8</v>
      </c>
      <c r="BS31" s="19">
        <f t="shared" si="23"/>
        <v>5.0722311396468704</v>
      </c>
      <c r="BT31" s="20">
        <v>0</v>
      </c>
      <c r="BU31" s="21">
        <v>0</v>
      </c>
      <c r="BV31" s="19" t="e">
        <f t="shared" si="24"/>
        <v>#DIV/0!</v>
      </c>
      <c r="BW31" s="19">
        <f t="shared" si="2"/>
        <v>0</v>
      </c>
      <c r="BX31" s="19">
        <f t="shared" si="25"/>
        <v>129.90000000000003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2343</v>
      </c>
      <c r="D32" s="19">
        <f t="shared" si="26"/>
        <v>329.09999999999997</v>
      </c>
      <c r="E32" s="19">
        <f t="shared" si="4"/>
        <v>14.046094750320101</v>
      </c>
      <c r="F32" s="20">
        <f t="shared" si="29"/>
        <v>304.8</v>
      </c>
      <c r="G32" s="20">
        <f>J32+M32+P32+S32+V32+Y32+AB32+AE32+1.3</f>
        <v>10.200000000000001</v>
      </c>
      <c r="H32" s="19">
        <f t="shared" si="5"/>
        <v>3.346456692913386</v>
      </c>
      <c r="I32" s="20">
        <v>96.8</v>
      </c>
      <c r="J32" s="20">
        <v>3.9</v>
      </c>
      <c r="K32" s="19">
        <f t="shared" si="6"/>
        <v>4.028925619834711</v>
      </c>
      <c r="L32" s="20">
        <v>10</v>
      </c>
      <c r="M32" s="20">
        <v>0</v>
      </c>
      <c r="N32" s="19">
        <f t="shared" si="7"/>
        <v>0</v>
      </c>
      <c r="O32" s="20">
        <v>35</v>
      </c>
      <c r="P32" s="20">
        <v>1.1</v>
      </c>
      <c r="Q32" s="19">
        <f t="shared" si="27"/>
        <v>3.1428571428571432</v>
      </c>
      <c r="R32" s="20">
        <v>150</v>
      </c>
      <c r="S32" s="20">
        <v>1.7</v>
      </c>
      <c r="T32" s="19">
        <f t="shared" si="8"/>
        <v>1.1333333333333333</v>
      </c>
      <c r="U32" s="20">
        <v>3</v>
      </c>
      <c r="V32" s="20">
        <v>0.2</v>
      </c>
      <c r="W32" s="19">
        <f t="shared" si="9"/>
        <v>6.666666666666667</v>
      </c>
      <c r="X32" s="20"/>
      <c r="Y32" s="20"/>
      <c r="Z32" s="19" t="e">
        <f t="shared" si="10"/>
        <v>#DIV/0!</v>
      </c>
      <c r="AA32" s="20">
        <v>5</v>
      </c>
      <c r="AB32" s="20">
        <v>2</v>
      </c>
      <c r="AC32" s="19">
        <f t="shared" si="11"/>
        <v>40</v>
      </c>
      <c r="AD32" s="20"/>
      <c r="AE32" s="20"/>
      <c r="AF32" s="19" t="e">
        <f t="shared" si="12"/>
        <v>#DIV/0!</v>
      </c>
      <c r="AG32" s="20">
        <v>2033.1</v>
      </c>
      <c r="AH32" s="20">
        <v>318.9</v>
      </c>
      <c r="AI32" s="19">
        <f t="shared" si="13"/>
        <v>15.685406522059909</v>
      </c>
      <c r="AJ32" s="19">
        <v>1730.5</v>
      </c>
      <c r="AK32" s="19">
        <v>299.9</v>
      </c>
      <c r="AL32" s="19">
        <f t="shared" si="14"/>
        <v>17.33025137243571</v>
      </c>
      <c r="AM32" s="19">
        <v>0</v>
      </c>
      <c r="AN32" s="19">
        <v>0</v>
      </c>
      <c r="AO32" s="19" t="e">
        <f t="shared" si="15"/>
        <v>#DIV/0!</v>
      </c>
      <c r="AP32" s="20">
        <v>0</v>
      </c>
      <c r="AQ32" s="20">
        <v>0</v>
      </c>
      <c r="AR32" s="19" t="e">
        <f t="shared" si="16"/>
        <v>#DIV/0!</v>
      </c>
      <c r="AS32" s="20">
        <v>5.2</v>
      </c>
      <c r="AT32" s="20">
        <v>0</v>
      </c>
      <c r="AU32" s="19">
        <f t="shared" si="17"/>
        <v>0</v>
      </c>
      <c r="AV32" s="20">
        <v>2343</v>
      </c>
      <c r="AW32" s="20">
        <v>214</v>
      </c>
      <c r="AX32" s="19">
        <f t="shared" si="1"/>
        <v>9.133589415279555</v>
      </c>
      <c r="AY32" s="20">
        <v>571.7</v>
      </c>
      <c r="AZ32" s="20">
        <v>60.9</v>
      </c>
      <c r="BA32" s="19">
        <f t="shared" si="18"/>
        <v>10.652440090956794</v>
      </c>
      <c r="BB32" s="19">
        <v>531.2</v>
      </c>
      <c r="BC32" s="20">
        <v>60.9</v>
      </c>
      <c r="BD32" s="19">
        <f t="shared" si="28"/>
        <v>11.464608433734938</v>
      </c>
      <c r="BE32" s="20">
        <v>2.4</v>
      </c>
      <c r="BF32" s="20">
        <v>0</v>
      </c>
      <c r="BG32" s="19">
        <f t="shared" si="19"/>
        <v>0</v>
      </c>
      <c r="BH32" s="20">
        <v>459</v>
      </c>
      <c r="BI32" s="20">
        <v>14.4</v>
      </c>
      <c r="BJ32" s="19">
        <f t="shared" si="20"/>
        <v>3.1372549019607843</v>
      </c>
      <c r="BK32" s="20">
        <v>1145.2</v>
      </c>
      <c r="BL32" s="20">
        <v>130.9</v>
      </c>
      <c r="BM32" s="19">
        <f t="shared" si="21"/>
        <v>11.430317848410757</v>
      </c>
      <c r="BN32" s="21">
        <v>687.3</v>
      </c>
      <c r="BO32" s="25">
        <v>86.3</v>
      </c>
      <c r="BP32" s="19">
        <f t="shared" si="22"/>
        <v>12.556380037829188</v>
      </c>
      <c r="BQ32" s="21">
        <v>266.8</v>
      </c>
      <c r="BR32" s="21">
        <v>37.1</v>
      </c>
      <c r="BS32" s="19">
        <f t="shared" si="23"/>
        <v>13.905547226386805</v>
      </c>
      <c r="BT32" s="20">
        <v>0</v>
      </c>
      <c r="BU32" s="21">
        <v>0</v>
      </c>
      <c r="BV32" s="19" t="e">
        <f t="shared" si="24"/>
        <v>#DIV/0!</v>
      </c>
      <c r="BW32" s="19">
        <f t="shared" si="2"/>
        <v>0</v>
      </c>
      <c r="BX32" s="19">
        <f t="shared" si="25"/>
        <v>115.09999999999997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3"/>
        <v>1877.3000000000002</v>
      </c>
      <c r="D33" s="19">
        <f t="shared" si="26"/>
        <v>277.70000000000005</v>
      </c>
      <c r="E33" s="19">
        <f t="shared" si="4"/>
        <v>14.792521174026529</v>
      </c>
      <c r="F33" s="20">
        <f t="shared" si="29"/>
        <v>157.4</v>
      </c>
      <c r="G33" s="20">
        <f>J33+M33+P33+S33+V33+Y33+AB33+AE33+0.4</f>
        <v>6.1</v>
      </c>
      <c r="H33" s="19">
        <f t="shared" si="5"/>
        <v>3.8754764930114356</v>
      </c>
      <c r="I33" s="20">
        <v>42.9</v>
      </c>
      <c r="J33" s="23">
        <v>3.4</v>
      </c>
      <c r="K33" s="19">
        <f t="shared" si="6"/>
        <v>7.925407925407925</v>
      </c>
      <c r="L33" s="20">
        <v>0</v>
      </c>
      <c r="M33" s="20">
        <v>0</v>
      </c>
      <c r="N33" s="19" t="e">
        <f t="shared" si="7"/>
        <v>#DIV/0!</v>
      </c>
      <c r="O33" s="20">
        <v>20</v>
      </c>
      <c r="P33" s="20">
        <v>0.3</v>
      </c>
      <c r="Q33" s="19">
        <f t="shared" si="27"/>
        <v>1.5</v>
      </c>
      <c r="R33" s="20">
        <v>81</v>
      </c>
      <c r="S33" s="20">
        <v>2</v>
      </c>
      <c r="T33" s="19">
        <f t="shared" si="8"/>
        <v>2.4691358024691357</v>
      </c>
      <c r="U33" s="20">
        <v>5</v>
      </c>
      <c r="V33" s="20">
        <v>0</v>
      </c>
      <c r="W33" s="19">
        <f t="shared" si="9"/>
        <v>0</v>
      </c>
      <c r="X33" s="20"/>
      <c r="Y33" s="20"/>
      <c r="Z33" s="19" t="e">
        <f t="shared" si="10"/>
        <v>#DIV/0!</v>
      </c>
      <c r="AA33" s="20">
        <v>3.5</v>
      </c>
      <c r="AB33" s="20">
        <v>0</v>
      </c>
      <c r="AC33" s="19">
        <f t="shared" si="11"/>
        <v>0</v>
      </c>
      <c r="AD33" s="20"/>
      <c r="AE33" s="20"/>
      <c r="AF33" s="19" t="e">
        <f t="shared" si="12"/>
        <v>#DIV/0!</v>
      </c>
      <c r="AG33" s="20">
        <v>1716.5</v>
      </c>
      <c r="AH33" s="20">
        <v>271.6</v>
      </c>
      <c r="AI33" s="19">
        <f t="shared" si="13"/>
        <v>15.82289542674046</v>
      </c>
      <c r="AJ33" s="19">
        <v>1370</v>
      </c>
      <c r="AK33" s="24">
        <v>237.5</v>
      </c>
      <c r="AL33" s="19">
        <f t="shared" si="14"/>
        <v>17.335766423357665</v>
      </c>
      <c r="AM33" s="19">
        <v>159.3</v>
      </c>
      <c r="AN33" s="19">
        <v>26.5</v>
      </c>
      <c r="AO33" s="19">
        <f t="shared" si="15"/>
        <v>16.635279347143754</v>
      </c>
      <c r="AP33" s="20">
        <v>0</v>
      </c>
      <c r="AQ33" s="20">
        <v>0</v>
      </c>
      <c r="AR33" s="19" t="e">
        <f t="shared" si="16"/>
        <v>#DIV/0!</v>
      </c>
      <c r="AS33" s="20">
        <v>3.4</v>
      </c>
      <c r="AT33" s="20">
        <v>0</v>
      </c>
      <c r="AU33" s="19">
        <f t="shared" si="17"/>
        <v>0</v>
      </c>
      <c r="AV33" s="20">
        <v>1877.3</v>
      </c>
      <c r="AW33" s="20">
        <v>156.5</v>
      </c>
      <c r="AX33" s="19">
        <f aca="true" t="shared" si="30" ref="AX33:AX39">AW33/AV33*100</f>
        <v>8.336440632823736</v>
      </c>
      <c r="AY33" s="20">
        <v>592.9</v>
      </c>
      <c r="AZ33" s="20">
        <v>56.3</v>
      </c>
      <c r="BA33" s="19">
        <f t="shared" si="18"/>
        <v>9.495699106088717</v>
      </c>
      <c r="BB33" s="19">
        <v>550.9</v>
      </c>
      <c r="BC33" s="20">
        <v>56.3</v>
      </c>
      <c r="BD33" s="19">
        <f t="shared" si="28"/>
        <v>10.219640588128517</v>
      </c>
      <c r="BE33" s="20">
        <v>5.1</v>
      </c>
      <c r="BF33" s="20">
        <v>0</v>
      </c>
      <c r="BG33" s="19">
        <f t="shared" si="19"/>
        <v>0</v>
      </c>
      <c r="BH33" s="20">
        <v>395.7</v>
      </c>
      <c r="BI33" s="20">
        <v>13.5</v>
      </c>
      <c r="BJ33" s="19">
        <f t="shared" si="20"/>
        <v>3.411675511751327</v>
      </c>
      <c r="BK33" s="20">
        <v>829</v>
      </c>
      <c r="BL33" s="20">
        <v>84.1</v>
      </c>
      <c r="BM33" s="19">
        <f t="shared" si="21"/>
        <v>10.14475271411339</v>
      </c>
      <c r="BN33" s="21">
        <v>637.5</v>
      </c>
      <c r="BO33" s="21">
        <v>79.9</v>
      </c>
      <c r="BP33" s="19">
        <f t="shared" si="22"/>
        <v>12.533333333333335</v>
      </c>
      <c r="BQ33" s="21">
        <v>36.6</v>
      </c>
      <c r="BR33" s="25">
        <v>0.5</v>
      </c>
      <c r="BS33" s="19">
        <f t="shared" si="23"/>
        <v>1.366120218579235</v>
      </c>
      <c r="BT33" s="20">
        <v>0</v>
      </c>
      <c r="BU33" s="21">
        <v>0</v>
      </c>
      <c r="BV33" s="19" t="e">
        <f t="shared" si="24"/>
        <v>#DIV/0!</v>
      </c>
      <c r="BW33" s="19">
        <f t="shared" si="2"/>
        <v>0</v>
      </c>
      <c r="BX33" s="19">
        <f t="shared" si="25"/>
        <v>121.20000000000005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3"/>
        <v>5005.6</v>
      </c>
      <c r="D34" s="19">
        <f t="shared" si="26"/>
        <v>362.5</v>
      </c>
      <c r="E34" s="19">
        <f t="shared" si="4"/>
        <v>7.241889084225667</v>
      </c>
      <c r="F34" s="20">
        <f t="shared" si="29"/>
        <v>568.1</v>
      </c>
      <c r="G34" s="31">
        <f>J34+M34+P34+S34+V34+Y34+AB34+AE34+1.9+0.1</f>
        <v>24.3</v>
      </c>
      <c r="H34" s="19">
        <f t="shared" si="5"/>
        <v>4.277415947896497</v>
      </c>
      <c r="I34" s="20">
        <v>206.6</v>
      </c>
      <c r="J34" s="20">
        <v>15.6</v>
      </c>
      <c r="K34" s="19">
        <f t="shared" si="6"/>
        <v>7.55082284607938</v>
      </c>
      <c r="L34" s="20">
        <v>10</v>
      </c>
      <c r="M34" s="20">
        <v>0</v>
      </c>
      <c r="N34" s="19">
        <f t="shared" si="7"/>
        <v>0</v>
      </c>
      <c r="O34" s="20">
        <v>50</v>
      </c>
      <c r="P34" s="20">
        <v>1.5</v>
      </c>
      <c r="Q34" s="19">
        <f t="shared" si="27"/>
        <v>3</v>
      </c>
      <c r="R34" s="20">
        <v>281</v>
      </c>
      <c r="S34" s="20">
        <v>4.2</v>
      </c>
      <c r="T34" s="19">
        <f t="shared" si="8"/>
        <v>1.4946619217081851</v>
      </c>
      <c r="U34" s="20">
        <v>6</v>
      </c>
      <c r="V34" s="20">
        <v>1</v>
      </c>
      <c r="W34" s="19">
        <f t="shared" si="9"/>
        <v>16.666666666666664</v>
      </c>
      <c r="X34" s="20"/>
      <c r="Y34" s="20"/>
      <c r="Z34" s="19" t="e">
        <f t="shared" si="10"/>
        <v>#DIV/0!</v>
      </c>
      <c r="AA34" s="20">
        <v>9.5</v>
      </c>
      <c r="AB34" s="20">
        <v>0</v>
      </c>
      <c r="AC34" s="19">
        <f t="shared" si="11"/>
        <v>0</v>
      </c>
      <c r="AD34" s="20"/>
      <c r="AE34" s="20"/>
      <c r="AF34" s="19" t="e">
        <f t="shared" si="12"/>
        <v>#DIV/0!</v>
      </c>
      <c r="AG34" s="23">
        <v>4432.9</v>
      </c>
      <c r="AH34" s="23">
        <v>338.2</v>
      </c>
      <c r="AI34" s="19">
        <f t="shared" si="13"/>
        <v>7.629317151300503</v>
      </c>
      <c r="AJ34" s="19">
        <v>1792.6</v>
      </c>
      <c r="AK34" s="19">
        <v>310.7</v>
      </c>
      <c r="AL34" s="19">
        <f t="shared" si="14"/>
        <v>17.332366395180184</v>
      </c>
      <c r="AM34" s="19">
        <v>51.4</v>
      </c>
      <c r="AN34" s="19">
        <v>8.6</v>
      </c>
      <c r="AO34" s="19">
        <f t="shared" si="15"/>
        <v>16.731517509727624</v>
      </c>
      <c r="AP34" s="20">
        <v>0</v>
      </c>
      <c r="AQ34" s="20">
        <v>0</v>
      </c>
      <c r="AR34" s="19" t="e">
        <f t="shared" si="16"/>
        <v>#DIV/0!</v>
      </c>
      <c r="AS34" s="20">
        <v>4.6</v>
      </c>
      <c r="AT34" s="20">
        <v>0</v>
      </c>
      <c r="AU34" s="19">
        <f t="shared" si="17"/>
        <v>0</v>
      </c>
      <c r="AV34" s="20">
        <v>5005.6</v>
      </c>
      <c r="AW34" s="20">
        <v>250.5</v>
      </c>
      <c r="AX34" s="19">
        <f t="shared" si="30"/>
        <v>5.004395077513185</v>
      </c>
      <c r="AY34" s="20">
        <v>589.7</v>
      </c>
      <c r="AZ34" s="23">
        <v>54.6</v>
      </c>
      <c r="BA34" s="19">
        <f t="shared" si="18"/>
        <v>9.258945226386297</v>
      </c>
      <c r="BB34" s="19">
        <v>547.6</v>
      </c>
      <c r="BC34" s="23">
        <v>54.6</v>
      </c>
      <c r="BD34" s="19">
        <f t="shared" si="28"/>
        <v>9.970781592403213</v>
      </c>
      <c r="BE34" s="20">
        <v>59.1</v>
      </c>
      <c r="BF34" s="20">
        <v>0</v>
      </c>
      <c r="BG34" s="19">
        <f t="shared" si="19"/>
        <v>0</v>
      </c>
      <c r="BH34" s="20">
        <v>2705.3</v>
      </c>
      <c r="BI34" s="20">
        <v>9.6</v>
      </c>
      <c r="BJ34" s="19">
        <f t="shared" si="20"/>
        <v>0.3548589805197205</v>
      </c>
      <c r="BK34" s="20">
        <v>1446.3</v>
      </c>
      <c r="BL34" s="23">
        <v>176.3</v>
      </c>
      <c r="BM34" s="19">
        <f t="shared" si="21"/>
        <v>12.189725506464773</v>
      </c>
      <c r="BN34" s="21">
        <v>727.5</v>
      </c>
      <c r="BO34" s="25">
        <v>98.2</v>
      </c>
      <c r="BP34" s="19">
        <f t="shared" si="22"/>
        <v>13.498281786941583</v>
      </c>
      <c r="BQ34" s="21">
        <v>549.1</v>
      </c>
      <c r="BR34" s="21">
        <v>76.2</v>
      </c>
      <c r="BS34" s="19">
        <f t="shared" si="23"/>
        <v>13.87725368785285</v>
      </c>
      <c r="BT34" s="20">
        <v>0</v>
      </c>
      <c r="BU34" s="21">
        <v>0</v>
      </c>
      <c r="BV34" s="19" t="e">
        <f t="shared" si="24"/>
        <v>#DIV/0!</v>
      </c>
      <c r="BW34" s="19">
        <f t="shared" si="2"/>
        <v>0</v>
      </c>
      <c r="BX34" s="19">
        <f t="shared" si="25"/>
        <v>112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3"/>
        <v>0</v>
      </c>
      <c r="D35" s="19">
        <f t="shared" si="26"/>
        <v>0</v>
      </c>
      <c r="E35" s="19" t="e">
        <f t="shared" si="4"/>
        <v>#DIV/0!</v>
      </c>
      <c r="F35" s="20"/>
      <c r="G35" s="20"/>
      <c r="H35" s="19" t="e">
        <f t="shared" si="5"/>
        <v>#DIV/0!</v>
      </c>
      <c r="I35" s="20"/>
      <c r="J35" s="20"/>
      <c r="K35" s="19" t="e">
        <f t="shared" si="6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8"/>
        <v>#DIV/0!</v>
      </c>
      <c r="U35" s="20"/>
      <c r="V35" s="20"/>
      <c r="W35" s="19" t="e">
        <f t="shared" si="9"/>
        <v>#DIV/0!</v>
      </c>
      <c r="X35" s="20"/>
      <c r="Y35" s="20"/>
      <c r="Z35" s="19" t="e">
        <f t="shared" si="10"/>
        <v>#DIV/0!</v>
      </c>
      <c r="AA35" s="20"/>
      <c r="AB35" s="20"/>
      <c r="AC35" s="19" t="e">
        <f t="shared" si="11"/>
        <v>#DIV/0!</v>
      </c>
      <c r="AD35" s="20"/>
      <c r="AE35" s="20"/>
      <c r="AF35" s="19" t="e">
        <f t="shared" si="12"/>
        <v>#DIV/0!</v>
      </c>
      <c r="AG35" s="20"/>
      <c r="AH35" s="20"/>
      <c r="AI35" s="19" t="e">
        <f t="shared" si="13"/>
        <v>#DIV/0!</v>
      </c>
      <c r="AJ35" s="19"/>
      <c r="AK35" s="19"/>
      <c r="AL35" s="19" t="e">
        <f t="shared" si="14"/>
        <v>#DIV/0!</v>
      </c>
      <c r="AM35" s="19"/>
      <c r="AN35" s="19"/>
      <c r="AO35" s="19" t="e">
        <f t="shared" si="15"/>
        <v>#DIV/0!</v>
      </c>
      <c r="AP35" s="20"/>
      <c r="AQ35" s="20"/>
      <c r="AR35" s="19" t="e">
        <f t="shared" si="16"/>
        <v>#DIV/0!</v>
      </c>
      <c r="AS35" s="20"/>
      <c r="AT35" s="20"/>
      <c r="AU35" s="19" t="e">
        <f t="shared" si="17"/>
        <v>#DIV/0!</v>
      </c>
      <c r="AV35" s="20"/>
      <c r="AW35" s="20"/>
      <c r="AX35" s="19" t="e">
        <f t="shared" si="30"/>
        <v>#DIV/0!</v>
      </c>
      <c r="AY35" s="20"/>
      <c r="AZ35" s="20"/>
      <c r="BA35" s="19" t="e">
        <f t="shared" si="18"/>
        <v>#DIV/0!</v>
      </c>
      <c r="BB35" s="19"/>
      <c r="BC35" s="19"/>
      <c r="BD35" s="19" t="e">
        <f t="shared" si="2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31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3"/>
        <v>0</v>
      </c>
      <c r="D36" s="19">
        <f t="shared" si="26"/>
        <v>0</v>
      </c>
      <c r="E36" s="19" t="e">
        <f t="shared" si="4"/>
        <v>#DIV/0!</v>
      </c>
      <c r="F36" s="20"/>
      <c r="G36" s="20"/>
      <c r="H36" s="19" t="e">
        <f t="shared" si="5"/>
        <v>#DIV/0!</v>
      </c>
      <c r="I36" s="20"/>
      <c r="J36" s="20"/>
      <c r="K36" s="19" t="e">
        <f t="shared" si="6"/>
        <v>#DIV/0!</v>
      </c>
      <c r="L36" s="20"/>
      <c r="M36" s="20"/>
      <c r="N36" s="19" t="e">
        <f t="shared" si="7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8"/>
        <v>#DIV/0!</v>
      </c>
      <c r="U36" s="20"/>
      <c r="V36" s="20"/>
      <c r="W36" s="19" t="e">
        <f t="shared" si="9"/>
        <v>#DIV/0!</v>
      </c>
      <c r="X36" s="20"/>
      <c r="Y36" s="20"/>
      <c r="Z36" s="19" t="e">
        <f t="shared" si="10"/>
        <v>#DIV/0!</v>
      </c>
      <c r="AA36" s="20"/>
      <c r="AB36" s="20"/>
      <c r="AC36" s="19" t="e">
        <f t="shared" si="11"/>
        <v>#DIV/0!</v>
      </c>
      <c r="AD36" s="20"/>
      <c r="AE36" s="20"/>
      <c r="AF36" s="19" t="e">
        <f t="shared" si="12"/>
        <v>#DIV/0!</v>
      </c>
      <c r="AG36" s="20"/>
      <c r="AH36" s="20"/>
      <c r="AI36" s="19" t="e">
        <f t="shared" si="13"/>
        <v>#DIV/0!</v>
      </c>
      <c r="AJ36" s="19"/>
      <c r="AK36" s="19"/>
      <c r="AL36" s="19" t="e">
        <f t="shared" si="14"/>
        <v>#DIV/0!</v>
      </c>
      <c r="AM36" s="19"/>
      <c r="AN36" s="19"/>
      <c r="AO36" s="19" t="e">
        <f t="shared" si="15"/>
        <v>#DIV/0!</v>
      </c>
      <c r="AP36" s="20"/>
      <c r="AQ36" s="20"/>
      <c r="AR36" s="19" t="e">
        <f t="shared" si="16"/>
        <v>#DIV/0!</v>
      </c>
      <c r="AS36" s="20"/>
      <c r="AT36" s="20"/>
      <c r="AU36" s="19" t="e">
        <f t="shared" si="17"/>
        <v>#DIV/0!</v>
      </c>
      <c r="AV36" s="20"/>
      <c r="AW36" s="20"/>
      <c r="AX36" s="19" t="e">
        <f t="shared" si="30"/>
        <v>#DIV/0!</v>
      </c>
      <c r="AY36" s="20"/>
      <c r="AZ36" s="20"/>
      <c r="BA36" s="19" t="e">
        <f t="shared" si="18"/>
        <v>#DIV/0!</v>
      </c>
      <c r="BB36" s="19"/>
      <c r="BC36" s="19"/>
      <c r="BD36" s="19" t="e">
        <f t="shared" si="2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31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3"/>
        <v>0</v>
      </c>
      <c r="D37" s="19">
        <f t="shared" si="26"/>
        <v>0</v>
      </c>
      <c r="E37" s="19" t="e">
        <f t="shared" si="4"/>
        <v>#DIV/0!</v>
      </c>
      <c r="F37" s="20"/>
      <c r="G37" s="20"/>
      <c r="H37" s="19" t="e">
        <f t="shared" si="5"/>
        <v>#DIV/0!</v>
      </c>
      <c r="I37" s="20"/>
      <c r="J37" s="20"/>
      <c r="K37" s="19" t="e">
        <f t="shared" si="6"/>
        <v>#DIV/0!</v>
      </c>
      <c r="L37" s="20"/>
      <c r="M37" s="20"/>
      <c r="N37" s="19" t="e">
        <f t="shared" si="7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8"/>
        <v>#DIV/0!</v>
      </c>
      <c r="U37" s="20"/>
      <c r="V37" s="20"/>
      <c r="W37" s="19" t="e">
        <f t="shared" si="9"/>
        <v>#DIV/0!</v>
      </c>
      <c r="X37" s="20"/>
      <c r="Y37" s="20"/>
      <c r="Z37" s="19" t="e">
        <f t="shared" si="10"/>
        <v>#DIV/0!</v>
      </c>
      <c r="AA37" s="20"/>
      <c r="AB37" s="20"/>
      <c r="AC37" s="19" t="e">
        <f t="shared" si="11"/>
        <v>#DIV/0!</v>
      </c>
      <c r="AD37" s="20"/>
      <c r="AE37" s="20"/>
      <c r="AF37" s="19" t="e">
        <f t="shared" si="12"/>
        <v>#DIV/0!</v>
      </c>
      <c r="AG37" s="20"/>
      <c r="AH37" s="20"/>
      <c r="AI37" s="19" t="e">
        <f t="shared" si="13"/>
        <v>#DIV/0!</v>
      </c>
      <c r="AJ37" s="19"/>
      <c r="AK37" s="19"/>
      <c r="AL37" s="19" t="e">
        <f t="shared" si="14"/>
        <v>#DIV/0!</v>
      </c>
      <c r="AM37" s="19"/>
      <c r="AN37" s="19"/>
      <c r="AO37" s="19" t="e">
        <f t="shared" si="15"/>
        <v>#DIV/0!</v>
      </c>
      <c r="AP37" s="20"/>
      <c r="AQ37" s="20"/>
      <c r="AR37" s="19" t="e">
        <f t="shared" si="16"/>
        <v>#DIV/0!</v>
      </c>
      <c r="AS37" s="20"/>
      <c r="AT37" s="20"/>
      <c r="AU37" s="19" t="e">
        <f t="shared" si="17"/>
        <v>#DIV/0!</v>
      </c>
      <c r="AV37" s="20"/>
      <c r="AW37" s="20"/>
      <c r="AX37" s="19" t="e">
        <f t="shared" si="30"/>
        <v>#DIV/0!</v>
      </c>
      <c r="AY37" s="20"/>
      <c r="AZ37" s="20"/>
      <c r="BA37" s="19" t="e">
        <f t="shared" si="18"/>
        <v>#DIV/0!</v>
      </c>
      <c r="BB37" s="19"/>
      <c r="BC37" s="19"/>
      <c r="BD37" s="19" t="e">
        <f t="shared" si="2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31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3"/>
        <v>0</v>
      </c>
      <c r="D38" s="19">
        <f t="shared" si="26"/>
        <v>0</v>
      </c>
      <c r="E38" s="19" t="e">
        <f t="shared" si="4"/>
        <v>#DIV/0!</v>
      </c>
      <c r="F38" s="20"/>
      <c r="G38" s="20"/>
      <c r="H38" s="19" t="e">
        <f t="shared" si="5"/>
        <v>#DIV/0!</v>
      </c>
      <c r="I38" s="20"/>
      <c r="J38" s="20"/>
      <c r="K38" s="19" t="e">
        <f t="shared" si="6"/>
        <v>#DIV/0!</v>
      </c>
      <c r="L38" s="20"/>
      <c r="M38" s="20"/>
      <c r="N38" s="19" t="e">
        <f t="shared" si="7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8"/>
        <v>#DIV/0!</v>
      </c>
      <c r="U38" s="20"/>
      <c r="V38" s="20"/>
      <c r="W38" s="19" t="e">
        <f t="shared" si="9"/>
        <v>#DIV/0!</v>
      </c>
      <c r="X38" s="20"/>
      <c r="Y38" s="20"/>
      <c r="Z38" s="19" t="e">
        <f t="shared" si="10"/>
        <v>#DIV/0!</v>
      </c>
      <c r="AA38" s="20"/>
      <c r="AB38" s="20"/>
      <c r="AC38" s="19" t="e">
        <f t="shared" si="11"/>
        <v>#DIV/0!</v>
      </c>
      <c r="AD38" s="20"/>
      <c r="AE38" s="20"/>
      <c r="AF38" s="19" t="e">
        <f t="shared" si="12"/>
        <v>#DIV/0!</v>
      </c>
      <c r="AG38" s="20"/>
      <c r="AH38" s="20"/>
      <c r="AI38" s="19" t="e">
        <f t="shared" si="13"/>
        <v>#DIV/0!</v>
      </c>
      <c r="AJ38" s="19"/>
      <c r="AK38" s="19"/>
      <c r="AL38" s="19" t="e">
        <f t="shared" si="14"/>
        <v>#DIV/0!</v>
      </c>
      <c r="AM38" s="19"/>
      <c r="AN38" s="19"/>
      <c r="AO38" s="19" t="e">
        <f t="shared" si="15"/>
        <v>#DIV/0!</v>
      </c>
      <c r="AP38" s="20"/>
      <c r="AQ38" s="20"/>
      <c r="AR38" s="19" t="e">
        <f t="shared" si="16"/>
        <v>#DIV/0!</v>
      </c>
      <c r="AS38" s="20"/>
      <c r="AT38" s="20"/>
      <c r="AU38" s="19" t="e">
        <f t="shared" si="17"/>
        <v>#DIV/0!</v>
      </c>
      <c r="AV38" s="20"/>
      <c r="AW38" s="20"/>
      <c r="AX38" s="19" t="e">
        <f t="shared" si="30"/>
        <v>#DIV/0!</v>
      </c>
      <c r="AY38" s="20"/>
      <c r="AZ38" s="20"/>
      <c r="BA38" s="19" t="e">
        <f t="shared" si="18"/>
        <v>#DIV/0!</v>
      </c>
      <c r="BB38" s="19"/>
      <c r="BC38" s="19"/>
      <c r="BD38" s="19" t="e">
        <f t="shared" si="2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31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3"/>
        <v>0</v>
      </c>
      <c r="D39" s="19">
        <f t="shared" si="26"/>
        <v>0</v>
      </c>
      <c r="E39" s="19" t="e">
        <f t="shared" si="4"/>
        <v>#DIV/0!</v>
      </c>
      <c r="F39" s="20"/>
      <c r="G39" s="20"/>
      <c r="H39" s="19" t="e">
        <f t="shared" si="5"/>
        <v>#DIV/0!</v>
      </c>
      <c r="I39" s="20"/>
      <c r="J39" s="20"/>
      <c r="K39" s="19" t="e">
        <f t="shared" si="6"/>
        <v>#DIV/0!</v>
      </c>
      <c r="L39" s="20"/>
      <c r="M39" s="20"/>
      <c r="N39" s="19" t="e">
        <f t="shared" si="7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8"/>
        <v>#DIV/0!</v>
      </c>
      <c r="U39" s="20"/>
      <c r="V39" s="20"/>
      <c r="W39" s="19" t="e">
        <f t="shared" si="9"/>
        <v>#DIV/0!</v>
      </c>
      <c r="X39" s="20"/>
      <c r="Y39" s="20"/>
      <c r="Z39" s="19" t="e">
        <f t="shared" si="10"/>
        <v>#DIV/0!</v>
      </c>
      <c r="AA39" s="20"/>
      <c r="AB39" s="20"/>
      <c r="AC39" s="19" t="e">
        <f t="shared" si="11"/>
        <v>#DIV/0!</v>
      </c>
      <c r="AD39" s="20"/>
      <c r="AE39" s="20"/>
      <c r="AF39" s="19" t="e">
        <f t="shared" si="12"/>
        <v>#DIV/0!</v>
      </c>
      <c r="AG39" s="20"/>
      <c r="AH39" s="20"/>
      <c r="AI39" s="19" t="e">
        <f t="shared" si="13"/>
        <v>#DIV/0!</v>
      </c>
      <c r="AJ39" s="19"/>
      <c r="AK39" s="19"/>
      <c r="AL39" s="19" t="e">
        <f t="shared" si="14"/>
        <v>#DIV/0!</v>
      </c>
      <c r="AM39" s="19"/>
      <c r="AN39" s="19"/>
      <c r="AO39" s="19" t="e">
        <f t="shared" si="15"/>
        <v>#DIV/0!</v>
      </c>
      <c r="AP39" s="20"/>
      <c r="AQ39" s="20"/>
      <c r="AR39" s="19" t="e">
        <f t="shared" si="16"/>
        <v>#DIV/0!</v>
      </c>
      <c r="AS39" s="20"/>
      <c r="AT39" s="20"/>
      <c r="AU39" s="19" t="e">
        <f t="shared" si="17"/>
        <v>#DIV/0!</v>
      </c>
      <c r="AV39" s="20"/>
      <c r="AW39" s="20"/>
      <c r="AX39" s="19" t="e">
        <f t="shared" si="30"/>
        <v>#DIV/0!</v>
      </c>
      <c r="AY39" s="20"/>
      <c r="AZ39" s="20"/>
      <c r="BA39" s="19" t="e">
        <f t="shared" si="18"/>
        <v>#DIV/0!</v>
      </c>
      <c r="BB39" s="19"/>
      <c r="BC39" s="19"/>
      <c r="BD39" s="19" t="e">
        <f t="shared" si="2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31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5" t="s">
        <v>28</v>
      </c>
      <c r="B40" s="36"/>
      <c r="C40" s="29">
        <f>C16+C17+C18+C19+C20+C21+C22+C23+C24+C25+C26+C27+C28+C29+C30+C31+C33+C34+C32</f>
        <v>68661.40000000001</v>
      </c>
      <c r="D40" s="30">
        <f>D16+D17+D18+D19+D20+D21+D22+D23+D24+D25+D26+D27+D28+D29+D30+D31+D32+D34+D33</f>
        <v>8545.300000000003</v>
      </c>
      <c r="E40" s="29">
        <f t="shared" si="4"/>
        <v>12.445566213330927</v>
      </c>
      <c r="F40" s="29">
        <f>SUM(F16:F39)</f>
        <v>18567.899999999994</v>
      </c>
      <c r="G40" s="30">
        <f>SUM(G16:G39)</f>
        <v>2092.5999999999995</v>
      </c>
      <c r="H40" s="29">
        <f>G40/F40*100</f>
        <v>11.269987451461933</v>
      </c>
      <c r="I40" s="30">
        <f>SUM(I16:I39)</f>
        <v>9978.8</v>
      </c>
      <c r="J40" s="30">
        <f>SUM(J16:J39)</f>
        <v>1212.1</v>
      </c>
      <c r="K40" s="30">
        <f>J40/I40*100</f>
        <v>12.1467511123582</v>
      </c>
      <c r="L40" s="30">
        <f>SUM(L16:L39)</f>
        <v>151</v>
      </c>
      <c r="M40" s="30">
        <f>SUM(M16:M39)</f>
        <v>1.1</v>
      </c>
      <c r="N40" s="29">
        <f>M40/L40*100</f>
        <v>0.728476821192053</v>
      </c>
      <c r="O40" s="30">
        <f>SUM(O16:O39)</f>
        <v>1151</v>
      </c>
      <c r="P40" s="30">
        <f>SUM(P16:P39)</f>
        <v>31.7</v>
      </c>
      <c r="Q40" s="29">
        <f>P40/O40*100</f>
        <v>2.754126846220678</v>
      </c>
      <c r="R40" s="30">
        <f>SUM(R16:R39)</f>
        <v>6500</v>
      </c>
      <c r="S40" s="30">
        <f>SUM(S16:S39)</f>
        <v>780.4</v>
      </c>
      <c r="T40" s="29">
        <f>S40/R40*100</f>
        <v>12.006153846153845</v>
      </c>
      <c r="U40" s="30">
        <f>SUM(U16:U39)</f>
        <v>510</v>
      </c>
      <c r="V40" s="30">
        <f>SUM(V16:V39)</f>
        <v>77.00000000000001</v>
      </c>
      <c r="W40" s="29">
        <f>V40/U40*100</f>
        <v>15.098039215686276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147</v>
      </c>
      <c r="AB40" s="30">
        <f>SUM(AB16:AB39)</f>
        <v>-74.7</v>
      </c>
      <c r="AC40" s="29">
        <f>AB40/AA40*100</f>
        <v>-50.816326530612244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50010.5</v>
      </c>
      <c r="AH40" s="30">
        <f>SUM(AH16:AH39)</f>
        <v>6447.599999999999</v>
      </c>
      <c r="AI40" s="29">
        <f>AH40/AG40*100</f>
        <v>12.892492576558922</v>
      </c>
      <c r="AJ40" s="30">
        <f>SUM(AJ16:AJ39)</f>
        <v>31708.300000000003</v>
      </c>
      <c r="AK40" s="30">
        <f>SUM(AK16:AK39)</f>
        <v>5496.099999999999</v>
      </c>
      <c r="AL40" s="29">
        <f>AK40/AJ40*100</f>
        <v>17.333316513341927</v>
      </c>
      <c r="AM40" s="30">
        <f>SUM(AM16:AM39)</f>
        <v>4002.2999999999997</v>
      </c>
      <c r="AN40" s="30">
        <f>SUM(AN16:AN39)</f>
        <v>667</v>
      </c>
      <c r="AO40" s="29">
        <f>AN40/AM40*100</f>
        <v>16.665417385003625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5.1</v>
      </c>
      <c r="AU40" s="29">
        <f>AT40/AS40*100</f>
        <v>6.137184115523465</v>
      </c>
      <c r="AV40" s="29">
        <f>SUM(AV16:AV39)</f>
        <v>72737.40000000001</v>
      </c>
      <c r="AW40" s="29">
        <f>SUM(AW16:AW39)</f>
        <v>5122.399999999999</v>
      </c>
      <c r="AX40" s="29">
        <f>AW40/AV40*100</f>
        <v>7.04231935702953</v>
      </c>
      <c r="AY40" s="29">
        <f>SUM(AY16:AY39)</f>
        <v>13777.600000000002</v>
      </c>
      <c r="AZ40" s="29">
        <f>SUM(AZ16:AZ39)</f>
        <v>1459</v>
      </c>
      <c r="BA40" s="29">
        <f>AZ40/AY40*100</f>
        <v>10.589652769713156</v>
      </c>
      <c r="BB40" s="29">
        <f>SUM(BB16:BB39)</f>
        <v>12911.800000000003</v>
      </c>
      <c r="BC40" s="29">
        <f>SUM(BC16:BC39)</f>
        <v>1453</v>
      </c>
      <c r="BD40" s="29">
        <f>BC40/BB40*100</f>
        <v>11.253272200622684</v>
      </c>
      <c r="BE40" s="29">
        <f>SUM(BE16:BE39)</f>
        <v>918.1999999999998</v>
      </c>
      <c r="BF40" s="29">
        <f>SUM(BF16:BF39)</f>
        <v>0</v>
      </c>
      <c r="BG40" s="29">
        <f>BF40/BE40*100</f>
        <v>0</v>
      </c>
      <c r="BH40" s="29">
        <f>SUM(BH16:BH39)</f>
        <v>29283.300000000007</v>
      </c>
      <c r="BI40" s="29">
        <f>SUM(BI16:BI39)</f>
        <v>1214.3999999999999</v>
      </c>
      <c r="BJ40" s="29">
        <f>BI40/BH40*100</f>
        <v>4.147073588017743</v>
      </c>
      <c r="BK40" s="29">
        <f>SUM(BK16:BK39)</f>
        <v>21203.499999999996</v>
      </c>
      <c r="BL40" s="29">
        <f>SUM(BL16:BL39)</f>
        <v>2230.7000000000003</v>
      </c>
      <c r="BM40" s="29">
        <f>BL40/BK40*100</f>
        <v>10.520432947390763</v>
      </c>
      <c r="BN40" s="29">
        <f>SUM(BN16:BN39)</f>
        <v>13189.4</v>
      </c>
      <c r="BO40" s="29">
        <f>SUM(BO16:BO39)</f>
        <v>1566.9</v>
      </c>
      <c r="BP40" s="29">
        <f>BO40/BN40*100</f>
        <v>11.879994541070861</v>
      </c>
      <c r="BQ40" s="29">
        <f>SUM(BQ16:BQ39)</f>
        <v>3968.1</v>
      </c>
      <c r="BR40" s="29">
        <f>SUM(BR16:BR39)</f>
        <v>544.2</v>
      </c>
      <c r="BS40" s="29">
        <f>BR40/BQ40*100</f>
        <v>13.714372117638165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31"/>
        <v>-4076</v>
      </c>
      <c r="BX40" s="29">
        <f t="shared" si="25"/>
        <v>3422.900000000004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7" t="s">
        <v>60</v>
      </c>
      <c r="D42" s="37"/>
      <c r="E42" s="37"/>
      <c r="F42" s="37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7" t="s">
        <v>58</v>
      </c>
      <c r="D43" s="37"/>
      <c r="E43" s="37"/>
      <c r="F43" s="37"/>
      <c r="G43" s="37"/>
      <c r="H43" s="37"/>
      <c r="I43" s="8"/>
      <c r="J43" s="78" t="s">
        <v>61</v>
      </c>
      <c r="K43" s="78"/>
      <c r="L43" s="7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7" t="s">
        <v>59</v>
      </c>
      <c r="D45" s="37"/>
      <c r="E45" s="37"/>
      <c r="F45" s="37"/>
      <c r="G45" s="37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7" t="s">
        <v>58</v>
      </c>
      <c r="D46" s="37"/>
      <c r="E46" s="37"/>
      <c r="F46" s="37"/>
      <c r="G46" s="37"/>
      <c r="H46" s="11"/>
      <c r="I46" s="8"/>
      <c r="J46" s="78" t="s">
        <v>62</v>
      </c>
      <c r="K46" s="78"/>
      <c r="L46" s="7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8" t="s">
        <v>64</v>
      </c>
      <c r="D48" s="38"/>
      <c r="E48" s="38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9" t="s">
        <v>63</v>
      </c>
      <c r="D49" s="39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2"/>
      <c r="B50" s="32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2010-03-10T07:39:11Z</cp:lastPrinted>
  <dcterms:created xsi:type="dcterms:W3CDTF">2007-01-16T05:35:41Z</dcterms:created>
  <dcterms:modified xsi:type="dcterms:W3CDTF">2010-03-10T07:47:16Z</dcterms:modified>
  <cp:category/>
  <cp:version/>
  <cp:contentType/>
  <cp:contentStatus/>
</cp:coreProperties>
</file>