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tabRatio="601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'Лист1'!$A$1:$BY$44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<sst xmlns="http://schemas.openxmlformats.org/spreadsheetml/2006/main" count="143" uniqueCount="66">
  <si>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</si>
  <si>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</si>
  <si>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</si>
  <si>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</si>
  <si>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</si>
  <si>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</si>
  <si>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</si>
  <si>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</si>
  <si>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</si>
  <si>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</si>
  <si>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</si>
  <si>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</si>
  <si>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</si>
  <si>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</si>
  <si>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</si>
  <si>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</si>
  <si>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</si>
  <si>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</si>
  <si>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</si>
  <si>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</si>
  <si>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</si>
  <si>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</si>
  <si>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</si>
  <si>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</si>
  <si>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</si>
  <si>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</si>
  <si>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</si>
  <si>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</si>
  <si>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</si>
  <si>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</si>
  <si>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</si>
  <si>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</si>
  <si>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</si>
  <si>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</si>
  <si>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</si>
  <si>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</si>
  <si>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</si>
  <si>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</si>
  <si>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</si>
  <si>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</si>
  <si>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</si>
  <si>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</si>
  <si>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</si>
  <si>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</si>
  <si>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</si>
  <si>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</si>
  <si>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</si>
  <si>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</si>
  <si>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</si>
  <si>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</si>
  <si>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</si>
  <si>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</si>
  <si>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</si>
  <si>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</si>
  <si>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</si>
  <si>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</si>
  <si>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</si>
  <si>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</si>
  <si>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</si>
  <si>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</si>
  <si>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Т.И. Медведева</t>
  </si>
  <si>
    <t>2 52 05</t>
  </si>
  <si>
    <t>Исп. Порфирьева К.В.</t>
  </si>
  <si>
    <t>Начальник финансового отдела</t>
  </si>
  <si>
    <t>Л.И. Анисимова</t>
  </si>
  <si>
    <t>об исполнении бюджетов поселений Вурнарского района на 1 августа 2010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</si>
</sst>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5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TimesET"/>
      <family val="0"/>
    </font>
    <font>
      <sz val="8"/>
      <name val="Arial Cyr"/>
      <family val="2"/>
    </font>
    <font>
      <sz val="14"/>
      <name val="TimesET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1"/>
      <color indexed="8"/>
      <name val="Arial Cyr"/>
      <family val="2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1" xfId="18" applyFont="1" applyFill="1" applyBorder="1" applyAlignment="1">
      <alignment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vertical="center" wrapText="1"/>
    </xf>
    <xf numFmtId="0" fontId="8" fillId="2" borderId="1" xfId="18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/>
    </xf>
    <xf numFmtId="164" fontId="13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/>
    </xf>
    <xf numFmtId="164" fontId="12" fillId="2" borderId="1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164" fontId="12" fillId="0" borderId="3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4" xfId="18" applyFont="1" applyFill="1" applyBorder="1" applyAlignment="1">
      <alignment horizontal="center" vertical="center" wrapText="1"/>
      <protection/>
    </xf>
    <xf numFmtId="0" fontId="6" fillId="0" borderId="5" xfId="18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29"/>
  <sheetViews>
    <sheetView tabSelected="1" zoomScaleSheetLayoutView="75" workbookViewId="0" topLeftCell="A6">
      <pane xSplit="2" ySplit="10" topLeftCell="BP34" activePane="bottomRight" state="frozen"/>
      <selection pane="topLeft" activeCell="A6" sqref="A6"/>
      <selection pane="topRight" activeCell="C6" sqref="C6"/>
      <selection pane="bottomLeft" activeCell="A16" sqref="A16"/>
      <selection pane="bottomRight" activeCell="BX35" sqref="BX35"/>
    </sheetView>
  </sheetViews>
  <sheetFormatPr defaultColWidth="9.00390625" defaultRowHeight="12.75"/>
  <cols>
    <col min="1" max="1" width="3.375" style="0" customWidth="1"/>
    <col min="2" max="2" width="36.875" style="0" customWidth="1"/>
    <col min="3" max="4" width="10.375" style="0" bestFit="1" customWidth="1"/>
    <col min="5" max="5" width="10.625" style="0" customWidth="1"/>
    <col min="6" max="6" width="11.00390625" style="0" customWidth="1"/>
    <col min="7" max="7" width="12.00390625" style="0" customWidth="1"/>
    <col min="8" max="8" width="10.875" style="0" customWidth="1"/>
    <col min="9" max="9" width="11.25390625" style="0" customWidth="1"/>
    <col min="10" max="10" width="12.125" style="0" customWidth="1"/>
    <col min="11" max="11" width="11.00390625" style="0" customWidth="1"/>
    <col min="12" max="13" width="9.25390625" style="0" bestFit="1" customWidth="1"/>
    <col min="14" max="14" width="10.875" style="0" customWidth="1"/>
    <col min="15" max="16" width="9.25390625" style="0" bestFit="1" customWidth="1"/>
    <col min="17" max="17" width="11.00390625" style="0" customWidth="1"/>
    <col min="18" max="19" width="9.25390625" style="0" bestFit="1" customWidth="1"/>
    <col min="20" max="20" width="10.625" style="0" customWidth="1"/>
    <col min="21" max="22" width="9.25390625" style="0" bestFit="1" customWidth="1"/>
    <col min="23" max="23" width="10.625" style="0" customWidth="1"/>
    <col min="24" max="25" width="9.25390625" style="0" bestFit="1" customWidth="1"/>
    <col min="26" max="26" width="10.12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3" width="11.25390625" style="0" customWidth="1"/>
    <col min="34" max="34" width="11.625" style="0" customWidth="1"/>
    <col min="35" max="41" width="10.625" style="0" customWidth="1"/>
    <col min="42" max="43" width="9.25390625" style="0" bestFit="1" customWidth="1"/>
    <col min="44" max="44" width="10.875" style="0" customWidth="1"/>
    <col min="45" max="46" width="9.25390625" style="0" bestFit="1" customWidth="1"/>
    <col min="47" max="47" width="10.125" style="0" customWidth="1"/>
    <col min="48" max="48" width="11.00390625" style="0" customWidth="1"/>
    <col min="49" max="49" width="11.125" style="0" customWidth="1"/>
    <col min="50" max="50" width="11.00390625" style="0" customWidth="1"/>
    <col min="51" max="51" width="11.375" style="0" customWidth="1"/>
    <col min="52" max="52" width="11.25390625" style="0" customWidth="1"/>
    <col min="53" max="56" width="10.625" style="0" customWidth="1"/>
    <col min="57" max="58" width="9.25390625" style="0" bestFit="1" customWidth="1"/>
    <col min="59" max="59" width="10.625" style="0" customWidth="1"/>
    <col min="60" max="60" width="11.25390625" style="0" customWidth="1"/>
    <col min="61" max="61" width="11.00390625" style="0" customWidth="1"/>
    <col min="62" max="62" width="10.625" style="0" customWidth="1"/>
    <col min="63" max="63" width="11.125" style="0" customWidth="1"/>
    <col min="64" max="64" width="11.375" style="0" customWidth="1"/>
    <col min="65" max="65" width="10.75390625" style="0" customWidth="1"/>
    <col min="66" max="66" width="11.25390625" style="0" customWidth="1"/>
    <col min="67" max="67" width="11.00390625" style="0" customWidth="1"/>
    <col min="68" max="68" width="10.75390625" style="0" customWidth="1"/>
    <col min="69" max="70" width="9.25390625" style="0" bestFit="1" customWidth="1"/>
    <col min="71" max="71" width="10.625" style="0" customWidth="1"/>
    <col min="72" max="73" width="9.25390625" style="0" bestFit="1" customWidth="1"/>
    <col min="74" max="74" width="10.75390625" style="0" customWidth="1"/>
    <col min="75" max="75" width="10.25390625" style="0" customWidth="1"/>
    <col min="76" max="76" width="11.875" style="0" customWidth="1"/>
    <col min="77" max="77" width="10.625" style="0" customWidth="1"/>
  </cols>
  <sheetData>
    <row r="1" spans="18:20" ht="12" customHeight="1">
      <c r="R1" s="71" t="s">
        <v>36</v>
      </c>
      <c r="S1" s="71"/>
      <c r="T1" s="71"/>
    </row>
    <row r="2" spans="18:20" ht="12" customHeight="1">
      <c r="R2" s="71" t="s">
        <v>37</v>
      </c>
      <c r="S2" s="71"/>
      <c r="T2" s="71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63" t="s">
        <v>27</v>
      </c>
      <c r="M3" s="63"/>
      <c r="N3" s="63"/>
      <c r="O3" s="1"/>
      <c r="P3" s="1"/>
      <c r="Q3" s="1"/>
      <c r="R3" s="63" t="s">
        <v>38</v>
      </c>
      <c r="S3" s="63"/>
      <c r="T3" s="63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63" t="s">
        <v>27</v>
      </c>
      <c r="V4" s="63"/>
      <c r="W4" s="63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64" t="s">
        <v>0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69" t="s">
        <v>65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70" t="s">
        <v>1</v>
      </c>
      <c r="K8" s="70"/>
      <c r="L8" s="70"/>
      <c r="M8" s="7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44" t="s">
        <v>2</v>
      </c>
      <c r="B10" s="44"/>
      <c r="C10" s="54" t="s">
        <v>3</v>
      </c>
      <c r="D10" s="55"/>
      <c r="E10" s="56"/>
      <c r="F10" s="45" t="s">
        <v>4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7"/>
      <c r="AV10" s="44" t="s">
        <v>5</v>
      </c>
      <c r="AW10" s="44"/>
      <c r="AX10" s="44"/>
      <c r="AY10" s="45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7"/>
      <c r="BW10" s="38" t="s">
        <v>35</v>
      </c>
      <c r="BX10" s="39"/>
      <c r="BY10" s="40"/>
    </row>
    <row r="11" spans="1:77" ht="12.75">
      <c r="A11" s="44"/>
      <c r="B11" s="44"/>
      <c r="C11" s="57"/>
      <c r="D11" s="58"/>
      <c r="E11" s="59"/>
      <c r="F11" s="65" t="s">
        <v>6</v>
      </c>
      <c r="G11" s="65"/>
      <c r="H11" s="65"/>
      <c r="I11" s="66" t="s">
        <v>7</v>
      </c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8"/>
      <c r="AG11" s="44" t="s">
        <v>8</v>
      </c>
      <c r="AH11" s="44"/>
      <c r="AI11" s="44"/>
      <c r="AJ11" s="45" t="s">
        <v>7</v>
      </c>
      <c r="AK11" s="46"/>
      <c r="AL11" s="46"/>
      <c r="AM11" s="46"/>
      <c r="AN11" s="46"/>
      <c r="AO11" s="46"/>
      <c r="AP11" s="46"/>
      <c r="AQ11" s="46"/>
      <c r="AR11" s="47"/>
      <c r="AS11" s="44" t="s">
        <v>9</v>
      </c>
      <c r="AT11" s="44"/>
      <c r="AU11" s="44"/>
      <c r="AV11" s="44"/>
      <c r="AW11" s="44"/>
      <c r="AX11" s="44"/>
      <c r="AY11" s="45" t="s">
        <v>7</v>
      </c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7"/>
      <c r="BW11" s="72"/>
      <c r="BX11" s="73"/>
      <c r="BY11" s="74"/>
    </row>
    <row r="12" spans="1:77" ht="59.25" customHeight="1">
      <c r="A12" s="44"/>
      <c r="B12" s="44"/>
      <c r="C12" s="57"/>
      <c r="D12" s="58"/>
      <c r="E12" s="59"/>
      <c r="F12" s="65"/>
      <c r="G12" s="65"/>
      <c r="H12" s="65"/>
      <c r="I12" s="38" t="s">
        <v>10</v>
      </c>
      <c r="J12" s="39"/>
      <c r="K12" s="40"/>
      <c r="L12" s="38" t="s">
        <v>11</v>
      </c>
      <c r="M12" s="39"/>
      <c r="N12" s="40"/>
      <c r="O12" s="38" t="s">
        <v>12</v>
      </c>
      <c r="P12" s="39"/>
      <c r="Q12" s="40"/>
      <c r="R12" s="38" t="s">
        <v>13</v>
      </c>
      <c r="S12" s="39"/>
      <c r="T12" s="40"/>
      <c r="U12" s="38" t="s">
        <v>14</v>
      </c>
      <c r="V12" s="39"/>
      <c r="W12" s="40"/>
      <c r="X12" s="38" t="s">
        <v>15</v>
      </c>
      <c r="Y12" s="39"/>
      <c r="Z12" s="40"/>
      <c r="AA12" s="38" t="s">
        <v>16</v>
      </c>
      <c r="AB12" s="39"/>
      <c r="AC12" s="40"/>
      <c r="AD12" s="38" t="s">
        <v>17</v>
      </c>
      <c r="AE12" s="39"/>
      <c r="AF12" s="40"/>
      <c r="AG12" s="44"/>
      <c r="AH12" s="44"/>
      <c r="AI12" s="44"/>
      <c r="AJ12" s="38" t="s">
        <v>32</v>
      </c>
      <c r="AK12" s="39"/>
      <c r="AL12" s="40"/>
      <c r="AM12" s="38" t="s">
        <v>33</v>
      </c>
      <c r="AN12" s="39"/>
      <c r="AO12" s="40"/>
      <c r="AP12" s="38" t="s">
        <v>18</v>
      </c>
      <c r="AQ12" s="39"/>
      <c r="AR12" s="40"/>
      <c r="AS12" s="44"/>
      <c r="AT12" s="44"/>
      <c r="AU12" s="44"/>
      <c r="AV12" s="44"/>
      <c r="AW12" s="44"/>
      <c r="AX12" s="44"/>
      <c r="AY12" s="48" t="s">
        <v>31</v>
      </c>
      <c r="AZ12" s="49"/>
      <c r="BA12" s="50"/>
      <c r="BB12" s="75" t="s">
        <v>4</v>
      </c>
      <c r="BC12" s="75"/>
      <c r="BD12" s="75"/>
      <c r="BE12" s="48" t="s">
        <v>30</v>
      </c>
      <c r="BF12" s="49"/>
      <c r="BG12" s="50"/>
      <c r="BH12" s="48" t="s">
        <v>29</v>
      </c>
      <c r="BI12" s="49"/>
      <c r="BJ12" s="50"/>
      <c r="BK12" s="38" t="s">
        <v>19</v>
      </c>
      <c r="BL12" s="39"/>
      <c r="BM12" s="40"/>
      <c r="BN12" s="45" t="s">
        <v>20</v>
      </c>
      <c r="BO12" s="46"/>
      <c r="BP12" s="46"/>
      <c r="BQ12" s="46"/>
      <c r="BR12" s="46"/>
      <c r="BS12" s="47"/>
      <c r="BT12" s="38" t="s">
        <v>21</v>
      </c>
      <c r="BU12" s="39"/>
      <c r="BV12" s="40"/>
      <c r="BW12" s="72"/>
      <c r="BX12" s="73"/>
      <c r="BY12" s="74"/>
    </row>
    <row r="13" spans="1:77" ht="66" customHeight="1">
      <c r="A13" s="44"/>
      <c r="B13" s="44"/>
      <c r="C13" s="60"/>
      <c r="D13" s="61"/>
      <c r="E13" s="62"/>
      <c r="F13" s="65"/>
      <c r="G13" s="65"/>
      <c r="H13" s="65"/>
      <c r="I13" s="41"/>
      <c r="J13" s="42"/>
      <c r="K13" s="43"/>
      <c r="L13" s="41"/>
      <c r="M13" s="42"/>
      <c r="N13" s="43"/>
      <c r="O13" s="41"/>
      <c r="P13" s="42"/>
      <c r="Q13" s="43"/>
      <c r="R13" s="41"/>
      <c r="S13" s="42"/>
      <c r="T13" s="43"/>
      <c r="U13" s="41"/>
      <c r="V13" s="42"/>
      <c r="W13" s="43"/>
      <c r="X13" s="41"/>
      <c r="Y13" s="42"/>
      <c r="Z13" s="43"/>
      <c r="AA13" s="41"/>
      <c r="AB13" s="42"/>
      <c r="AC13" s="43"/>
      <c r="AD13" s="41"/>
      <c r="AE13" s="42"/>
      <c r="AF13" s="43"/>
      <c r="AG13" s="44"/>
      <c r="AH13" s="44"/>
      <c r="AI13" s="44"/>
      <c r="AJ13" s="41"/>
      <c r="AK13" s="42"/>
      <c r="AL13" s="43"/>
      <c r="AM13" s="41"/>
      <c r="AN13" s="42"/>
      <c r="AO13" s="43"/>
      <c r="AP13" s="41"/>
      <c r="AQ13" s="42"/>
      <c r="AR13" s="43"/>
      <c r="AS13" s="44"/>
      <c r="AT13" s="44"/>
      <c r="AU13" s="44"/>
      <c r="AV13" s="44"/>
      <c r="AW13" s="44"/>
      <c r="AX13" s="44"/>
      <c r="AY13" s="51"/>
      <c r="AZ13" s="52"/>
      <c r="BA13" s="53"/>
      <c r="BB13" s="75" t="s">
        <v>34</v>
      </c>
      <c r="BC13" s="75"/>
      <c r="BD13" s="75"/>
      <c r="BE13" s="51"/>
      <c r="BF13" s="52"/>
      <c r="BG13" s="53"/>
      <c r="BH13" s="51"/>
      <c r="BI13" s="52"/>
      <c r="BJ13" s="53"/>
      <c r="BK13" s="41"/>
      <c r="BL13" s="42"/>
      <c r="BM13" s="43"/>
      <c r="BN13" s="45" t="s">
        <v>22</v>
      </c>
      <c r="BO13" s="46"/>
      <c r="BP13" s="47"/>
      <c r="BQ13" s="45" t="s">
        <v>23</v>
      </c>
      <c r="BR13" s="46"/>
      <c r="BS13" s="47"/>
      <c r="BT13" s="41"/>
      <c r="BU13" s="42"/>
      <c r="BV13" s="43"/>
      <c r="BW13" s="41"/>
      <c r="BX13" s="42"/>
      <c r="BY13" s="43"/>
    </row>
    <row r="14" spans="1:77" ht="22.5">
      <c r="A14" s="44"/>
      <c r="B14" s="44"/>
      <c r="C14" s="3" t="s">
        <v>24</v>
      </c>
      <c r="D14" s="3" t="s">
        <v>25</v>
      </c>
      <c r="E14" s="3" t="s">
        <v>26</v>
      </c>
      <c r="F14" s="5" t="s">
        <v>24</v>
      </c>
      <c r="G14" s="5" t="s">
        <v>25</v>
      </c>
      <c r="H14" s="5" t="s">
        <v>26</v>
      </c>
      <c r="I14" s="5" t="s">
        <v>24</v>
      </c>
      <c r="J14" s="5" t="s">
        <v>25</v>
      </c>
      <c r="K14" s="5" t="s">
        <v>26</v>
      </c>
      <c r="L14" s="5" t="s">
        <v>24</v>
      </c>
      <c r="M14" s="5" t="s">
        <v>25</v>
      </c>
      <c r="N14" s="5" t="s">
        <v>26</v>
      </c>
      <c r="O14" s="5" t="s">
        <v>24</v>
      </c>
      <c r="P14" s="5" t="s">
        <v>25</v>
      </c>
      <c r="Q14" s="5" t="s">
        <v>26</v>
      </c>
      <c r="R14" s="5" t="s">
        <v>24</v>
      </c>
      <c r="S14" s="5" t="s">
        <v>25</v>
      </c>
      <c r="T14" s="5" t="s">
        <v>26</v>
      </c>
      <c r="U14" s="5" t="s">
        <v>24</v>
      </c>
      <c r="V14" s="5" t="s">
        <v>25</v>
      </c>
      <c r="W14" s="5" t="s">
        <v>26</v>
      </c>
      <c r="X14" s="5" t="s">
        <v>24</v>
      </c>
      <c r="Y14" s="5" t="s">
        <v>25</v>
      </c>
      <c r="Z14" s="5" t="s">
        <v>26</v>
      </c>
      <c r="AA14" s="5" t="s">
        <v>24</v>
      </c>
      <c r="AB14" s="5" t="s">
        <v>25</v>
      </c>
      <c r="AC14" s="5" t="s">
        <v>26</v>
      </c>
      <c r="AD14" s="5" t="s">
        <v>24</v>
      </c>
      <c r="AE14" s="5" t="s">
        <v>25</v>
      </c>
      <c r="AF14" s="5" t="s">
        <v>26</v>
      </c>
      <c r="AG14" s="5" t="s">
        <v>24</v>
      </c>
      <c r="AH14" s="5" t="s">
        <v>25</v>
      </c>
      <c r="AI14" s="5" t="s">
        <v>26</v>
      </c>
      <c r="AJ14" s="5" t="s">
        <v>24</v>
      </c>
      <c r="AK14" s="5" t="s">
        <v>25</v>
      </c>
      <c r="AL14" s="5" t="s">
        <v>26</v>
      </c>
      <c r="AM14" s="5" t="s">
        <v>24</v>
      </c>
      <c r="AN14" s="5" t="s">
        <v>25</v>
      </c>
      <c r="AO14" s="5" t="s">
        <v>26</v>
      </c>
      <c r="AP14" s="5" t="s">
        <v>24</v>
      </c>
      <c r="AQ14" s="5" t="s">
        <v>25</v>
      </c>
      <c r="AR14" s="5" t="s">
        <v>26</v>
      </c>
      <c r="AS14" s="5" t="s">
        <v>24</v>
      </c>
      <c r="AT14" s="5" t="s">
        <v>25</v>
      </c>
      <c r="AU14" s="5" t="s">
        <v>26</v>
      </c>
      <c r="AV14" s="5" t="s">
        <v>24</v>
      </c>
      <c r="AW14" s="5" t="s">
        <v>25</v>
      </c>
      <c r="AX14" s="5" t="s">
        <v>26</v>
      </c>
      <c r="AY14" s="5" t="s">
        <v>24</v>
      </c>
      <c r="AZ14" s="5" t="s">
        <v>25</v>
      </c>
      <c r="BA14" s="5" t="s">
        <v>26</v>
      </c>
      <c r="BB14" s="5" t="s">
        <v>24</v>
      </c>
      <c r="BC14" s="5" t="s">
        <v>25</v>
      </c>
      <c r="BD14" s="5" t="s">
        <v>26</v>
      </c>
      <c r="BE14" s="5" t="s">
        <v>24</v>
      </c>
      <c r="BF14" s="5" t="s">
        <v>25</v>
      </c>
      <c r="BG14" s="5" t="s">
        <v>26</v>
      </c>
      <c r="BH14" s="5" t="s">
        <v>24</v>
      </c>
      <c r="BI14" s="5" t="s">
        <v>25</v>
      </c>
      <c r="BJ14" s="5" t="s">
        <v>26</v>
      </c>
      <c r="BK14" s="5" t="s">
        <v>24</v>
      </c>
      <c r="BL14" s="5" t="s">
        <v>25</v>
      </c>
      <c r="BM14" s="5" t="s">
        <v>26</v>
      </c>
      <c r="BN14" s="5" t="s">
        <v>24</v>
      </c>
      <c r="BO14" s="5" t="s">
        <v>25</v>
      </c>
      <c r="BP14" s="5" t="s">
        <v>26</v>
      </c>
      <c r="BQ14" s="5" t="s">
        <v>24</v>
      </c>
      <c r="BR14" s="5" t="s">
        <v>25</v>
      </c>
      <c r="BS14" s="5" t="s">
        <v>26</v>
      </c>
      <c r="BT14" s="5" t="s">
        <v>24</v>
      </c>
      <c r="BU14" s="5" t="s">
        <v>25</v>
      </c>
      <c r="BV14" s="5" t="s">
        <v>26</v>
      </c>
      <c r="BW14" s="5" t="s">
        <v>24</v>
      </c>
      <c r="BX14" s="5" t="s">
        <v>25</v>
      </c>
      <c r="BY14" s="5" t="s">
        <v>26</v>
      </c>
    </row>
    <row r="15" spans="1:77" ht="12.75">
      <c r="A15" s="31">
        <v>1</v>
      </c>
      <c r="B15" s="32"/>
      <c r="C15" s="3">
        <v>2</v>
      </c>
      <c r="D15" s="3">
        <v>3</v>
      </c>
      <c r="E15" s="4">
        <v>4</v>
      </c>
      <c r="F15" s="5">
        <v>5</v>
      </c>
      <c r="G15" s="5">
        <v>6</v>
      </c>
      <c r="H15" s="13">
        <v>7</v>
      </c>
      <c r="I15" s="13">
        <v>8</v>
      </c>
      <c r="J15" s="13">
        <v>9</v>
      </c>
      <c r="K15" s="13">
        <v>10</v>
      </c>
      <c r="L15" s="13">
        <v>11</v>
      </c>
      <c r="M15" s="13">
        <v>12</v>
      </c>
      <c r="N15" s="13">
        <v>13</v>
      </c>
      <c r="O15" s="13">
        <v>14</v>
      </c>
      <c r="P15" s="13">
        <v>15</v>
      </c>
      <c r="Q15" s="13">
        <v>16</v>
      </c>
      <c r="R15" s="13">
        <v>17</v>
      </c>
      <c r="S15" s="13">
        <v>18</v>
      </c>
      <c r="T15" s="13">
        <v>19</v>
      </c>
      <c r="U15" s="13">
        <v>20</v>
      </c>
      <c r="V15" s="13">
        <v>21</v>
      </c>
      <c r="W15" s="13">
        <v>22</v>
      </c>
      <c r="X15" s="13">
        <v>23</v>
      </c>
      <c r="Y15" s="13">
        <v>24</v>
      </c>
      <c r="Z15" s="13">
        <v>25</v>
      </c>
      <c r="AA15" s="13">
        <v>26</v>
      </c>
      <c r="AB15" s="13">
        <v>27</v>
      </c>
      <c r="AC15" s="13">
        <v>28</v>
      </c>
      <c r="AD15" s="13">
        <v>29</v>
      </c>
      <c r="AE15" s="13">
        <v>30</v>
      </c>
      <c r="AF15" s="13">
        <v>31</v>
      </c>
      <c r="AG15" s="5">
        <v>32</v>
      </c>
      <c r="AH15" s="5">
        <v>33</v>
      </c>
      <c r="AI15" s="5">
        <v>34</v>
      </c>
      <c r="AJ15" s="5">
        <v>35</v>
      </c>
      <c r="AK15" s="5">
        <v>36</v>
      </c>
      <c r="AL15" s="5">
        <v>37</v>
      </c>
      <c r="AM15" s="5">
        <v>38</v>
      </c>
      <c r="AN15" s="5">
        <v>39</v>
      </c>
      <c r="AO15" s="5">
        <v>40</v>
      </c>
      <c r="AP15" s="5">
        <v>41</v>
      </c>
      <c r="AQ15" s="5">
        <v>42</v>
      </c>
      <c r="AR15" s="13">
        <v>43</v>
      </c>
      <c r="AS15" s="5">
        <v>44</v>
      </c>
      <c r="AT15" s="5">
        <v>45</v>
      </c>
      <c r="AU15" s="5">
        <v>46</v>
      </c>
      <c r="AV15" s="5">
        <v>47</v>
      </c>
      <c r="AW15" s="5">
        <v>48</v>
      </c>
      <c r="AX15" s="5">
        <v>49</v>
      </c>
      <c r="AY15" s="5">
        <v>50</v>
      </c>
      <c r="AZ15" s="5">
        <v>51</v>
      </c>
      <c r="BA15" s="5">
        <v>52</v>
      </c>
      <c r="BB15" s="5">
        <v>53</v>
      </c>
      <c r="BC15" s="5">
        <v>54</v>
      </c>
      <c r="BD15" s="5">
        <v>55</v>
      </c>
      <c r="BE15" s="5">
        <v>56</v>
      </c>
      <c r="BF15" s="5">
        <v>57</v>
      </c>
      <c r="BG15" s="5">
        <v>58</v>
      </c>
      <c r="BH15" s="5">
        <v>59</v>
      </c>
      <c r="BI15" s="5">
        <v>60</v>
      </c>
      <c r="BJ15" s="5">
        <v>61</v>
      </c>
      <c r="BK15" s="5">
        <v>62</v>
      </c>
      <c r="BL15" s="5">
        <v>63</v>
      </c>
      <c r="BM15" s="5">
        <v>64</v>
      </c>
      <c r="BN15" s="6">
        <v>65</v>
      </c>
      <c r="BO15" s="6">
        <v>66</v>
      </c>
      <c r="BP15" s="6">
        <v>67</v>
      </c>
      <c r="BQ15" s="6">
        <v>68</v>
      </c>
      <c r="BR15" s="6">
        <v>69</v>
      </c>
      <c r="BS15" s="6">
        <v>70</v>
      </c>
      <c r="BT15" s="6">
        <v>71</v>
      </c>
      <c r="BU15" s="6">
        <v>72</v>
      </c>
      <c r="BV15" s="6">
        <v>73</v>
      </c>
      <c r="BW15" s="5">
        <v>74</v>
      </c>
      <c r="BX15" s="5">
        <v>75</v>
      </c>
      <c r="BY15" s="13">
        <v>76</v>
      </c>
    </row>
    <row r="16" spans="1:85" ht="18.75">
      <c r="A16" s="2">
        <v>1</v>
      </c>
      <c r="B16" s="16" t="s">
        <v>39</v>
      </c>
      <c r="C16" s="17">
        <f>F16+AG16+AS16</f>
        <v>5393.3</v>
      </c>
      <c r="D16" s="17">
        <f>G16+AH16+AT16</f>
        <v>1957.6999999999998</v>
      </c>
      <c r="E16" s="17">
        <f>D16/C16*100</f>
        <v>36.29874103053788</v>
      </c>
      <c r="F16" s="18">
        <f aca="true" t="shared" si="0" ref="F16:F21">I16+L16+O16+R16+U16+X16+AA16+AD16+5</f>
        <v>306.09999999999997</v>
      </c>
      <c r="G16" s="18">
        <f>J16+M16+P16+S16+V16+Y16+AB16+AE16+12.4+8.5</f>
        <v>167.5</v>
      </c>
      <c r="H16" s="17">
        <f>G16/F16*100</f>
        <v>54.72067951649788</v>
      </c>
      <c r="I16" s="18">
        <v>121.9</v>
      </c>
      <c r="J16" s="18">
        <v>101.5</v>
      </c>
      <c r="K16" s="17">
        <f>J16/I16*100</f>
        <v>83.26497128794094</v>
      </c>
      <c r="L16" s="18">
        <v>0.5</v>
      </c>
      <c r="M16" s="18">
        <v>0.4</v>
      </c>
      <c r="N16" s="17">
        <f>M16/L16*100</f>
        <v>80</v>
      </c>
      <c r="O16" s="18">
        <v>51</v>
      </c>
      <c r="P16" s="18">
        <v>3.4</v>
      </c>
      <c r="Q16" s="17">
        <f>P16/O16*100</f>
        <v>6.666666666666667</v>
      </c>
      <c r="R16" s="18">
        <v>119.5</v>
      </c>
      <c r="S16" s="18">
        <v>30.2</v>
      </c>
      <c r="T16" s="17">
        <f>S16/R16*100</f>
        <v>25.271966527196653</v>
      </c>
      <c r="U16" s="18">
        <v>3.2</v>
      </c>
      <c r="V16" s="18">
        <v>2.6</v>
      </c>
      <c r="W16" s="17">
        <f>V16/U16*100</f>
        <v>81.25</v>
      </c>
      <c r="X16" s="18"/>
      <c r="Y16" s="18"/>
      <c r="Z16" s="17" t="e">
        <f>Y16/X16*100</f>
        <v>#DIV/0!</v>
      </c>
      <c r="AA16" s="18">
        <v>5</v>
      </c>
      <c r="AB16" s="18">
        <v>8.5</v>
      </c>
      <c r="AC16" s="17">
        <f>AB16/AA16*100</f>
        <v>170</v>
      </c>
      <c r="AD16" s="18"/>
      <c r="AE16" s="18"/>
      <c r="AF16" s="17" t="e">
        <f>AE16/AD16*100</f>
        <v>#DIV/0!</v>
      </c>
      <c r="AG16" s="18">
        <v>4932.7</v>
      </c>
      <c r="AH16" s="18">
        <v>1638.1</v>
      </c>
      <c r="AI16" s="17">
        <f>AH16/AG16*100</f>
        <v>33.20899304640461</v>
      </c>
      <c r="AJ16" s="17">
        <v>2201.3</v>
      </c>
      <c r="AK16" s="17">
        <v>1163.2</v>
      </c>
      <c r="AL16" s="17">
        <f>AK16/AJ16*100</f>
        <v>52.84150274837596</v>
      </c>
      <c r="AM16" s="17">
        <v>282.2</v>
      </c>
      <c r="AN16" s="17">
        <v>164.6</v>
      </c>
      <c r="AO16" s="17">
        <f>AN16/AM16*100</f>
        <v>58.32742735648476</v>
      </c>
      <c r="AP16" s="18">
        <v>0</v>
      </c>
      <c r="AQ16" s="18">
        <v>0</v>
      </c>
      <c r="AR16" s="17" t="e">
        <f>AQ16/AP16*100</f>
        <v>#DIV/0!</v>
      </c>
      <c r="AS16" s="18">
        <v>154.5</v>
      </c>
      <c r="AT16" s="18">
        <v>152.1</v>
      </c>
      <c r="AU16" s="17">
        <f>AT16/AS16*100</f>
        <v>98.44660194174757</v>
      </c>
      <c r="AV16" s="18">
        <v>5476.8</v>
      </c>
      <c r="AW16" s="18">
        <v>1816.5</v>
      </c>
      <c r="AX16" s="17">
        <f aca="true" t="shared" si="1" ref="AX16:AX32">AW16/AV16*100</f>
        <v>33.16717791411043</v>
      </c>
      <c r="AY16" s="18">
        <v>654.4</v>
      </c>
      <c r="AZ16" s="18">
        <v>329.8</v>
      </c>
      <c r="BA16" s="17">
        <f>AZ16/AY16*100</f>
        <v>50.39731051344744</v>
      </c>
      <c r="BB16" s="17">
        <v>611.9</v>
      </c>
      <c r="BC16" s="18">
        <v>324.5</v>
      </c>
      <c r="BD16" s="17">
        <f>BC16/BB16*100</f>
        <v>53.03154110148718</v>
      </c>
      <c r="BE16" s="18">
        <v>15</v>
      </c>
      <c r="BF16" s="18">
        <v>0</v>
      </c>
      <c r="BG16" s="17">
        <f>BF16/BE16*100</f>
        <v>0</v>
      </c>
      <c r="BH16" s="18">
        <v>2392.6</v>
      </c>
      <c r="BI16" s="18">
        <v>213.7</v>
      </c>
      <c r="BJ16" s="17">
        <f>BI16/BH16*100</f>
        <v>8.931706093789185</v>
      </c>
      <c r="BK16" s="18">
        <v>1788.8</v>
      </c>
      <c r="BL16" s="18">
        <v>878.6</v>
      </c>
      <c r="BM16" s="17">
        <f>BL16/BK16*100</f>
        <v>49.11672629695886</v>
      </c>
      <c r="BN16" s="19">
        <v>1270.5</v>
      </c>
      <c r="BO16" s="19">
        <v>660.9</v>
      </c>
      <c r="BP16" s="17">
        <f>BO16/BN16*100</f>
        <v>52.01889020070838</v>
      </c>
      <c r="BQ16" s="19">
        <v>187.5</v>
      </c>
      <c r="BR16" s="19">
        <v>109</v>
      </c>
      <c r="BS16" s="17">
        <f>BR16/BQ16*100</f>
        <v>58.13333333333334</v>
      </c>
      <c r="BT16" s="18">
        <v>0</v>
      </c>
      <c r="BU16" s="19">
        <v>0</v>
      </c>
      <c r="BV16" s="17" t="e">
        <f>BU16/BT16*100</f>
        <v>#DIV/0!</v>
      </c>
      <c r="BW16" s="17">
        <f aca="true" t="shared" si="2" ref="BW16:BW34">C16-AV16</f>
        <v>-83.5</v>
      </c>
      <c r="BX16" s="17">
        <f>SUM(D16-AW16)</f>
        <v>141.19999999999982</v>
      </c>
      <c r="BY16" s="17"/>
      <c r="BZ16" s="7"/>
      <c r="CA16" s="7"/>
      <c r="CB16" s="7"/>
      <c r="CC16" s="7"/>
      <c r="CD16" s="7"/>
      <c r="CE16" s="7"/>
      <c r="CF16" s="7"/>
      <c r="CG16" s="7"/>
    </row>
    <row r="17" spans="1:85" ht="18.75">
      <c r="A17" s="2">
        <v>2</v>
      </c>
      <c r="B17" s="16" t="s">
        <v>40</v>
      </c>
      <c r="C17" s="17">
        <f aca="true" t="shared" si="3" ref="C17:C34">F17+AG17+AS17</f>
        <v>5173.2</v>
      </c>
      <c r="D17" s="17">
        <f>G17+AH17+AT17</f>
        <v>1425.3</v>
      </c>
      <c r="E17" s="17">
        <f aca="true" t="shared" si="4" ref="E17:E35">D17/C17*100</f>
        <v>27.551612154952448</v>
      </c>
      <c r="F17" s="18">
        <f t="shared" si="0"/>
        <v>195.7</v>
      </c>
      <c r="G17" s="18">
        <f>J17+M17+P17+S17+V17+Y17+AB17+AE17+7.7+3</f>
        <v>69.6</v>
      </c>
      <c r="H17" s="17">
        <f aca="true" t="shared" si="5" ref="H17:H34">G17/F17*100</f>
        <v>35.56463975472662</v>
      </c>
      <c r="I17" s="18">
        <v>30.4</v>
      </c>
      <c r="J17" s="18">
        <v>14.9</v>
      </c>
      <c r="K17" s="17">
        <f aca="true" t="shared" si="6" ref="K17:K34">J17/I17*100</f>
        <v>49.01315789473685</v>
      </c>
      <c r="L17" s="18">
        <v>22.7</v>
      </c>
      <c r="M17" s="18">
        <v>1.9</v>
      </c>
      <c r="N17" s="17">
        <f aca="true" t="shared" si="7" ref="N17:N34">M17/L17*100</f>
        <v>8.370044052863436</v>
      </c>
      <c r="O17" s="18">
        <v>38</v>
      </c>
      <c r="P17" s="20">
        <v>3.7</v>
      </c>
      <c r="Q17" s="17">
        <f>P17/O17*100</f>
        <v>9.73684210526316</v>
      </c>
      <c r="R17" s="18">
        <v>86</v>
      </c>
      <c r="S17" s="18">
        <v>35.4</v>
      </c>
      <c r="T17" s="17">
        <f aca="true" t="shared" si="8" ref="T17:T34">S17/R17*100</f>
        <v>41.16279069767442</v>
      </c>
      <c r="U17" s="18">
        <v>10.1</v>
      </c>
      <c r="V17" s="18">
        <v>3</v>
      </c>
      <c r="W17" s="17">
        <f aca="true" t="shared" si="9" ref="W17:W34">V17/U17*100</f>
        <v>29.7029702970297</v>
      </c>
      <c r="X17" s="18"/>
      <c r="Y17" s="18"/>
      <c r="Z17" s="17" t="e">
        <f aca="true" t="shared" si="10" ref="Z17:Z34">Y17/X17*100</f>
        <v>#DIV/0!</v>
      </c>
      <c r="AA17" s="18">
        <v>3.5</v>
      </c>
      <c r="AB17" s="18">
        <v>0</v>
      </c>
      <c r="AC17" s="17">
        <f aca="true" t="shared" si="11" ref="AC17:AC34">AB17/AA17*100</f>
        <v>0</v>
      </c>
      <c r="AD17" s="18"/>
      <c r="AE17" s="18"/>
      <c r="AF17" s="17" t="e">
        <f aca="true" t="shared" si="12" ref="AF17:AF34">AE17/AD17*100</f>
        <v>#DIV/0!</v>
      </c>
      <c r="AG17" s="18">
        <v>4972.7</v>
      </c>
      <c r="AH17" s="18">
        <v>1355.7</v>
      </c>
      <c r="AI17" s="17">
        <f aca="true" t="shared" si="13" ref="AI17:AI34">AH17/AG17*100</f>
        <v>27.262855189333763</v>
      </c>
      <c r="AJ17" s="17">
        <v>1832.3</v>
      </c>
      <c r="AK17" s="17">
        <v>968.2</v>
      </c>
      <c r="AL17" s="17">
        <f aca="true" t="shared" si="14" ref="AL17:AL34">AK17/AJ17*100</f>
        <v>52.84069202641489</v>
      </c>
      <c r="AM17" s="17">
        <v>0</v>
      </c>
      <c r="AN17" s="17">
        <v>0</v>
      </c>
      <c r="AO17" s="17" t="e">
        <f aca="true" t="shared" si="15" ref="AO17:AO34">AN17/AM17*100</f>
        <v>#DIV/0!</v>
      </c>
      <c r="AP17" s="18">
        <v>0</v>
      </c>
      <c r="AQ17" s="18">
        <v>0</v>
      </c>
      <c r="AR17" s="17" t="e">
        <f aca="true" t="shared" si="16" ref="AR17:AR34">AQ17/AP17*100</f>
        <v>#DIV/0!</v>
      </c>
      <c r="AS17" s="18">
        <v>4.8</v>
      </c>
      <c r="AT17" s="18">
        <v>0</v>
      </c>
      <c r="AU17" s="17">
        <f aca="true" t="shared" si="17" ref="AU17:AU34">AT17/AS17*100</f>
        <v>0</v>
      </c>
      <c r="AV17" s="18">
        <v>5523.1</v>
      </c>
      <c r="AW17" s="18">
        <v>1588.8</v>
      </c>
      <c r="AX17" s="17">
        <f t="shared" si="1"/>
        <v>28.766453622060073</v>
      </c>
      <c r="AY17" s="18">
        <v>569.5</v>
      </c>
      <c r="AZ17" s="18">
        <v>297.9</v>
      </c>
      <c r="BA17" s="17">
        <f aca="true" t="shared" si="18" ref="BA17:BA34">AZ17/AY17*100</f>
        <v>52.309043020193144</v>
      </c>
      <c r="BB17" s="17">
        <v>527</v>
      </c>
      <c r="BC17" s="18">
        <v>292.6</v>
      </c>
      <c r="BD17" s="17">
        <f>BC17/BB17*100</f>
        <v>55.52182163187857</v>
      </c>
      <c r="BE17" s="18">
        <v>190.6</v>
      </c>
      <c r="BF17" s="18">
        <v>127.6</v>
      </c>
      <c r="BG17" s="17">
        <f aca="true" t="shared" si="19" ref="BG17:BG34">BF17/BE17*100</f>
        <v>66.94648478488983</v>
      </c>
      <c r="BH17" s="18">
        <v>2980.9</v>
      </c>
      <c r="BI17" s="21">
        <v>261.2</v>
      </c>
      <c r="BJ17" s="17">
        <f aca="true" t="shared" si="20" ref="BJ17:BJ34">BI17/BH17*100</f>
        <v>8.76245429232782</v>
      </c>
      <c r="BK17" s="18">
        <v>1192.4</v>
      </c>
      <c r="BL17" s="21">
        <v>536</v>
      </c>
      <c r="BM17" s="17">
        <f aca="true" t="shared" si="21" ref="BM17:BM34">BL17/BK17*100</f>
        <v>44.951358604495134</v>
      </c>
      <c r="BN17" s="19">
        <v>613.9</v>
      </c>
      <c r="BO17" s="19">
        <v>342.4</v>
      </c>
      <c r="BP17" s="17">
        <f aca="true" t="shared" si="22" ref="BP17:BP34">BO17/BN17*100</f>
        <v>55.774556116631366</v>
      </c>
      <c r="BQ17" s="19">
        <v>205.3</v>
      </c>
      <c r="BR17" s="19">
        <v>69</v>
      </c>
      <c r="BS17" s="17">
        <f aca="true" t="shared" si="23" ref="BS17:BS34">BR17/BQ17*100</f>
        <v>33.60935216755967</v>
      </c>
      <c r="BT17" s="18">
        <v>0</v>
      </c>
      <c r="BU17" s="19">
        <v>0</v>
      </c>
      <c r="BV17" s="17" t="e">
        <f aca="true" t="shared" si="24" ref="BV17:BV34">BU17/BT17*100</f>
        <v>#DIV/0!</v>
      </c>
      <c r="BW17" s="17">
        <f t="shared" si="2"/>
        <v>-349.90000000000055</v>
      </c>
      <c r="BX17" s="17">
        <f aca="true" t="shared" si="25" ref="BX17:BX35">SUM(D17-AW17)</f>
        <v>-163.5</v>
      </c>
      <c r="BY17" s="17"/>
      <c r="BZ17" s="7"/>
      <c r="CA17" s="7"/>
      <c r="CB17" s="7"/>
      <c r="CC17" s="7"/>
      <c r="CD17" s="7"/>
      <c r="CE17" s="7"/>
      <c r="CF17" s="7"/>
      <c r="CG17" s="7"/>
    </row>
    <row r="18" spans="1:85" ht="18.75">
      <c r="A18" s="2">
        <v>3</v>
      </c>
      <c r="B18" s="16" t="s">
        <v>41</v>
      </c>
      <c r="C18" s="17">
        <f t="shared" si="3"/>
        <v>3271.5</v>
      </c>
      <c r="D18" s="17">
        <f aca="true" t="shared" si="26" ref="D18:D34">G18+AH18+AT18</f>
        <v>1657.5</v>
      </c>
      <c r="E18" s="17">
        <f t="shared" si="4"/>
        <v>50.664832645575416</v>
      </c>
      <c r="F18" s="18">
        <f t="shared" si="0"/>
        <v>218.4</v>
      </c>
      <c r="G18" s="18">
        <f>J18+M18+P18+S18+V18+Y18+AB18+AE18+7.5+32.5</f>
        <v>148.5</v>
      </c>
      <c r="H18" s="17">
        <f t="shared" si="5"/>
        <v>67.9945054945055</v>
      </c>
      <c r="I18" s="18">
        <v>63.4</v>
      </c>
      <c r="J18" s="18">
        <v>40.7</v>
      </c>
      <c r="K18" s="17">
        <f t="shared" si="6"/>
        <v>64.1955835962145</v>
      </c>
      <c r="L18" s="18">
        <v>0</v>
      </c>
      <c r="M18" s="18">
        <v>0</v>
      </c>
      <c r="N18" s="17" t="e">
        <f t="shared" si="7"/>
        <v>#DIV/0!</v>
      </c>
      <c r="O18" s="18">
        <v>46</v>
      </c>
      <c r="P18" s="18">
        <v>5.1</v>
      </c>
      <c r="Q18" s="17">
        <f aca="true" t="shared" si="27" ref="Q18:Q34">P18/O18*100</f>
        <v>11.08695652173913</v>
      </c>
      <c r="R18" s="18">
        <v>90</v>
      </c>
      <c r="S18" s="18">
        <v>13.7</v>
      </c>
      <c r="T18" s="17">
        <f t="shared" si="8"/>
        <v>15.22222222222222</v>
      </c>
      <c r="U18" s="18">
        <v>10.5</v>
      </c>
      <c r="V18" s="18">
        <v>49</v>
      </c>
      <c r="W18" s="17">
        <f t="shared" si="9"/>
        <v>466.6666666666667</v>
      </c>
      <c r="X18" s="18"/>
      <c r="Y18" s="18"/>
      <c r="Z18" s="17" t="e">
        <f t="shared" si="10"/>
        <v>#DIV/0!</v>
      </c>
      <c r="AA18" s="18">
        <v>3.5</v>
      </c>
      <c r="AB18" s="18">
        <v>0</v>
      </c>
      <c r="AC18" s="17">
        <f t="shared" si="11"/>
        <v>0</v>
      </c>
      <c r="AD18" s="18"/>
      <c r="AE18" s="18"/>
      <c r="AF18" s="17" t="e">
        <f t="shared" si="12"/>
        <v>#DIV/0!</v>
      </c>
      <c r="AG18" s="18">
        <v>3049.1</v>
      </c>
      <c r="AH18" s="21">
        <v>1509</v>
      </c>
      <c r="AI18" s="17">
        <f t="shared" si="13"/>
        <v>49.490013446590794</v>
      </c>
      <c r="AJ18" s="17">
        <v>2146</v>
      </c>
      <c r="AK18" s="17">
        <v>1134</v>
      </c>
      <c r="AL18" s="17">
        <f t="shared" si="14"/>
        <v>52.84249767008388</v>
      </c>
      <c r="AM18" s="17">
        <v>0</v>
      </c>
      <c r="AN18" s="17">
        <v>0</v>
      </c>
      <c r="AO18" s="17" t="e">
        <f t="shared" si="15"/>
        <v>#DIV/0!</v>
      </c>
      <c r="AP18" s="18">
        <v>0</v>
      </c>
      <c r="AQ18" s="18">
        <v>0</v>
      </c>
      <c r="AR18" s="17" t="e">
        <f t="shared" si="16"/>
        <v>#DIV/0!</v>
      </c>
      <c r="AS18" s="18">
        <v>4</v>
      </c>
      <c r="AT18" s="18">
        <v>0</v>
      </c>
      <c r="AU18" s="17">
        <f t="shared" si="17"/>
        <v>0</v>
      </c>
      <c r="AV18" s="18">
        <v>3620.9</v>
      </c>
      <c r="AW18" s="18">
        <v>1626.6</v>
      </c>
      <c r="AX18" s="17">
        <f t="shared" si="1"/>
        <v>44.922533071888196</v>
      </c>
      <c r="AY18" s="18">
        <v>650.4</v>
      </c>
      <c r="AZ18" s="18">
        <v>288.5</v>
      </c>
      <c r="BA18" s="17">
        <f t="shared" si="18"/>
        <v>44.35731857318574</v>
      </c>
      <c r="BB18" s="17">
        <v>608.1</v>
      </c>
      <c r="BC18" s="18">
        <v>283.1</v>
      </c>
      <c r="BD18" s="17">
        <f aca="true" t="shared" si="28" ref="BD18:BD34">BC18/BB18*100</f>
        <v>46.55484295346161</v>
      </c>
      <c r="BE18" s="18">
        <v>13</v>
      </c>
      <c r="BF18" s="18">
        <v>0</v>
      </c>
      <c r="BG18" s="17">
        <f t="shared" si="19"/>
        <v>0</v>
      </c>
      <c r="BH18" s="18">
        <v>826.1</v>
      </c>
      <c r="BI18" s="18">
        <v>298.9</v>
      </c>
      <c r="BJ18" s="17">
        <f t="shared" si="20"/>
        <v>36.182060283258686</v>
      </c>
      <c r="BK18" s="18">
        <v>1272.9</v>
      </c>
      <c r="BL18" s="18">
        <v>617.3</v>
      </c>
      <c r="BM18" s="17">
        <f t="shared" si="21"/>
        <v>48.49556131667844</v>
      </c>
      <c r="BN18" s="19">
        <v>671.3</v>
      </c>
      <c r="BO18" s="19">
        <v>326</v>
      </c>
      <c r="BP18" s="17">
        <f t="shared" si="22"/>
        <v>48.56249068970654</v>
      </c>
      <c r="BQ18" s="19">
        <v>264.2</v>
      </c>
      <c r="BR18" s="19">
        <v>120.7</v>
      </c>
      <c r="BS18" s="17">
        <f t="shared" si="23"/>
        <v>45.68508705526117</v>
      </c>
      <c r="BT18" s="18">
        <v>0</v>
      </c>
      <c r="BU18" s="19">
        <v>0</v>
      </c>
      <c r="BV18" s="17" t="e">
        <f t="shared" si="24"/>
        <v>#DIV/0!</v>
      </c>
      <c r="BW18" s="17">
        <f t="shared" si="2"/>
        <v>-349.4000000000001</v>
      </c>
      <c r="BX18" s="17">
        <f t="shared" si="25"/>
        <v>30.90000000000009</v>
      </c>
      <c r="BY18" s="17"/>
      <c r="BZ18" s="7"/>
      <c r="CA18" s="7"/>
      <c r="CB18" s="7"/>
      <c r="CC18" s="7"/>
      <c r="CD18" s="7"/>
      <c r="CE18" s="7"/>
      <c r="CF18" s="7"/>
      <c r="CG18" s="7"/>
    </row>
    <row r="19" spans="1:85" ht="18.75">
      <c r="A19" s="2">
        <v>4</v>
      </c>
      <c r="B19" s="16" t="s">
        <v>42</v>
      </c>
      <c r="C19" s="17">
        <f t="shared" si="3"/>
        <v>2139.7</v>
      </c>
      <c r="D19" s="17">
        <f t="shared" si="26"/>
        <v>1120.8999999999999</v>
      </c>
      <c r="E19" s="17">
        <f t="shared" si="4"/>
        <v>52.38584848343225</v>
      </c>
      <c r="F19" s="18">
        <f t="shared" si="0"/>
        <v>415.9</v>
      </c>
      <c r="G19" s="18">
        <f>J19+M19+P19+S19+V19+Y19+AB19+AE19+5+1.3</f>
        <v>250.9</v>
      </c>
      <c r="H19" s="17">
        <f t="shared" si="5"/>
        <v>60.3270016830969</v>
      </c>
      <c r="I19" s="18">
        <v>170.1</v>
      </c>
      <c r="J19" s="18">
        <v>102.3</v>
      </c>
      <c r="K19" s="17">
        <f t="shared" si="6"/>
        <v>60.14109347442681</v>
      </c>
      <c r="L19" s="18">
        <v>44.3</v>
      </c>
      <c r="M19" s="18">
        <v>25.7</v>
      </c>
      <c r="N19" s="17">
        <f t="shared" si="7"/>
        <v>58.013544018058695</v>
      </c>
      <c r="O19" s="18">
        <v>25</v>
      </c>
      <c r="P19" s="21">
        <v>1.4</v>
      </c>
      <c r="Q19" s="17">
        <f t="shared" si="27"/>
        <v>5.6</v>
      </c>
      <c r="R19" s="18">
        <v>138</v>
      </c>
      <c r="S19" s="18">
        <v>111.8</v>
      </c>
      <c r="T19" s="17">
        <f t="shared" si="8"/>
        <v>81.01449275362319</v>
      </c>
      <c r="U19" s="18">
        <v>30</v>
      </c>
      <c r="V19" s="18">
        <v>3.4</v>
      </c>
      <c r="W19" s="17">
        <f t="shared" si="9"/>
        <v>11.333333333333332</v>
      </c>
      <c r="X19" s="18"/>
      <c r="Y19" s="18"/>
      <c r="Z19" s="17" t="e">
        <f t="shared" si="10"/>
        <v>#DIV/0!</v>
      </c>
      <c r="AA19" s="18">
        <v>3.5</v>
      </c>
      <c r="AB19" s="18">
        <v>0</v>
      </c>
      <c r="AC19" s="17">
        <f t="shared" si="11"/>
        <v>0</v>
      </c>
      <c r="AD19" s="18"/>
      <c r="AE19" s="18"/>
      <c r="AF19" s="17" t="e">
        <f t="shared" si="12"/>
        <v>#DIV/0!</v>
      </c>
      <c r="AG19" s="18">
        <v>1719.3</v>
      </c>
      <c r="AH19" s="18">
        <v>866.9</v>
      </c>
      <c r="AI19" s="17">
        <f t="shared" si="13"/>
        <v>50.42168324318036</v>
      </c>
      <c r="AJ19" s="17">
        <v>1279</v>
      </c>
      <c r="AK19" s="17">
        <v>675.8</v>
      </c>
      <c r="AL19" s="17">
        <f t="shared" si="14"/>
        <v>52.838154808444095</v>
      </c>
      <c r="AM19" s="17">
        <v>112.2</v>
      </c>
      <c r="AN19" s="22">
        <v>65.4</v>
      </c>
      <c r="AO19" s="17">
        <f t="shared" si="15"/>
        <v>58.288770053475936</v>
      </c>
      <c r="AP19" s="18">
        <v>0</v>
      </c>
      <c r="AQ19" s="18">
        <v>0</v>
      </c>
      <c r="AR19" s="17" t="e">
        <f t="shared" si="16"/>
        <v>#DIV/0!</v>
      </c>
      <c r="AS19" s="18">
        <v>4.5</v>
      </c>
      <c r="AT19" s="18">
        <v>3.1</v>
      </c>
      <c r="AU19" s="17">
        <f t="shared" si="17"/>
        <v>68.88888888888889</v>
      </c>
      <c r="AV19" s="18">
        <v>2232.7</v>
      </c>
      <c r="AW19" s="21">
        <v>1095.1</v>
      </c>
      <c r="AX19" s="17">
        <f t="shared" si="1"/>
        <v>49.04823755990505</v>
      </c>
      <c r="AY19" s="18">
        <v>588.9</v>
      </c>
      <c r="AZ19" s="18">
        <v>308.2</v>
      </c>
      <c r="BA19" s="17">
        <f t="shared" si="18"/>
        <v>52.334861606384784</v>
      </c>
      <c r="BB19" s="17">
        <v>548.4</v>
      </c>
      <c r="BC19" s="18">
        <v>304.7</v>
      </c>
      <c r="BD19" s="17">
        <f t="shared" si="28"/>
        <v>55.561633843909554</v>
      </c>
      <c r="BE19" s="18">
        <v>11.1</v>
      </c>
      <c r="BF19" s="18">
        <v>0</v>
      </c>
      <c r="BG19" s="17">
        <f t="shared" si="19"/>
        <v>0</v>
      </c>
      <c r="BH19" s="18">
        <v>483.8</v>
      </c>
      <c r="BI19" s="18">
        <v>312.9</v>
      </c>
      <c r="BJ19" s="17">
        <f t="shared" si="20"/>
        <v>64.67548573790822</v>
      </c>
      <c r="BK19" s="18">
        <v>940.4</v>
      </c>
      <c r="BL19" s="18">
        <v>453.9</v>
      </c>
      <c r="BM19" s="17">
        <f t="shared" si="21"/>
        <v>48.2666950233943</v>
      </c>
      <c r="BN19" s="19">
        <v>643.6</v>
      </c>
      <c r="BO19" s="19">
        <v>349.6</v>
      </c>
      <c r="BP19" s="17">
        <f t="shared" si="22"/>
        <v>54.319453076445</v>
      </c>
      <c r="BQ19" s="19">
        <v>142.3</v>
      </c>
      <c r="BR19" s="19">
        <v>58.5</v>
      </c>
      <c r="BS19" s="17">
        <f t="shared" si="23"/>
        <v>41.110330288123684</v>
      </c>
      <c r="BT19" s="18">
        <v>0</v>
      </c>
      <c r="BU19" s="19">
        <v>0</v>
      </c>
      <c r="BV19" s="17" t="e">
        <f t="shared" si="24"/>
        <v>#DIV/0!</v>
      </c>
      <c r="BW19" s="17">
        <f t="shared" si="2"/>
        <v>-93</v>
      </c>
      <c r="BX19" s="17">
        <f t="shared" si="25"/>
        <v>25.799999999999955</v>
      </c>
      <c r="BY19" s="17"/>
      <c r="BZ19" s="7"/>
      <c r="CA19" s="7"/>
      <c r="CB19" s="7"/>
      <c r="CC19" s="7"/>
      <c r="CD19" s="7"/>
      <c r="CE19" s="7"/>
      <c r="CF19" s="7"/>
      <c r="CG19" s="7"/>
    </row>
    <row r="20" spans="1:85" ht="18.75">
      <c r="A20" s="2">
        <v>5</v>
      </c>
      <c r="B20" s="16" t="s">
        <v>43</v>
      </c>
      <c r="C20" s="17">
        <f t="shared" si="3"/>
        <v>2182.5000000000005</v>
      </c>
      <c r="D20" s="17">
        <f t="shared" si="26"/>
        <v>1027.5</v>
      </c>
      <c r="E20" s="17">
        <f t="shared" si="4"/>
        <v>47.079037800687274</v>
      </c>
      <c r="F20" s="18">
        <f t="shared" si="0"/>
        <v>277.8</v>
      </c>
      <c r="G20" s="18">
        <f>J20+M20+P20+S20+V20+Y20+AB20+AE20+1.8</f>
        <v>138</v>
      </c>
      <c r="H20" s="17">
        <f t="shared" si="5"/>
        <v>49.676025917926566</v>
      </c>
      <c r="I20" s="18">
        <v>90.8</v>
      </c>
      <c r="J20" s="18">
        <v>56.8</v>
      </c>
      <c r="K20" s="17">
        <f t="shared" si="6"/>
        <v>62.55506607929515</v>
      </c>
      <c r="L20" s="18">
        <v>40</v>
      </c>
      <c r="M20" s="18">
        <v>46.4</v>
      </c>
      <c r="N20" s="17">
        <f t="shared" si="7"/>
        <v>115.99999999999999</v>
      </c>
      <c r="O20" s="18">
        <v>35</v>
      </c>
      <c r="P20" s="18">
        <v>6.5</v>
      </c>
      <c r="Q20" s="17">
        <f t="shared" si="27"/>
        <v>18.571428571428573</v>
      </c>
      <c r="R20" s="18">
        <v>60</v>
      </c>
      <c r="S20" s="18">
        <v>10.5</v>
      </c>
      <c r="T20" s="17">
        <f t="shared" si="8"/>
        <v>17.5</v>
      </c>
      <c r="U20" s="18">
        <v>42</v>
      </c>
      <c r="V20" s="18">
        <v>16</v>
      </c>
      <c r="W20" s="17">
        <f t="shared" si="9"/>
        <v>38.095238095238095</v>
      </c>
      <c r="X20" s="18"/>
      <c r="Y20" s="18"/>
      <c r="Z20" s="17" t="e">
        <f t="shared" si="10"/>
        <v>#DIV/0!</v>
      </c>
      <c r="AA20" s="18">
        <v>5</v>
      </c>
      <c r="AB20" s="18">
        <v>0</v>
      </c>
      <c r="AC20" s="17">
        <f t="shared" si="11"/>
        <v>0</v>
      </c>
      <c r="AD20" s="18"/>
      <c r="AE20" s="18"/>
      <c r="AF20" s="17" t="e">
        <f t="shared" si="12"/>
        <v>#DIV/0!</v>
      </c>
      <c r="AG20" s="18">
        <v>1900.9</v>
      </c>
      <c r="AH20" s="18">
        <v>889.5</v>
      </c>
      <c r="AI20" s="17">
        <f t="shared" si="13"/>
        <v>46.79362407280762</v>
      </c>
      <c r="AJ20" s="17">
        <v>1289.2</v>
      </c>
      <c r="AK20" s="17">
        <v>681.2</v>
      </c>
      <c r="AL20" s="17">
        <f t="shared" si="14"/>
        <v>52.83896990381633</v>
      </c>
      <c r="AM20" s="17">
        <v>260.1</v>
      </c>
      <c r="AN20" s="17">
        <v>151.7</v>
      </c>
      <c r="AO20" s="17">
        <f t="shared" si="15"/>
        <v>58.32372164552094</v>
      </c>
      <c r="AP20" s="18">
        <v>0</v>
      </c>
      <c r="AQ20" s="18">
        <v>0</v>
      </c>
      <c r="AR20" s="17" t="e">
        <f t="shared" si="16"/>
        <v>#DIV/0!</v>
      </c>
      <c r="AS20" s="18">
        <v>3.8</v>
      </c>
      <c r="AT20" s="18">
        <v>0</v>
      </c>
      <c r="AU20" s="17">
        <f t="shared" si="17"/>
        <v>0</v>
      </c>
      <c r="AV20" s="18">
        <v>2291.6</v>
      </c>
      <c r="AW20" s="18">
        <v>886.8</v>
      </c>
      <c r="AX20" s="17">
        <f t="shared" si="1"/>
        <v>38.69785302845173</v>
      </c>
      <c r="AY20" s="18">
        <v>564.8</v>
      </c>
      <c r="AZ20" s="18">
        <v>276.9</v>
      </c>
      <c r="BA20" s="17">
        <f t="shared" si="18"/>
        <v>49.02620396600567</v>
      </c>
      <c r="BB20" s="17">
        <v>523.5</v>
      </c>
      <c r="BC20" s="18">
        <v>272.6</v>
      </c>
      <c r="BD20" s="17">
        <f t="shared" si="28"/>
        <v>52.07258834765999</v>
      </c>
      <c r="BE20" s="18">
        <v>24.6</v>
      </c>
      <c r="BF20" s="18">
        <v>4.5</v>
      </c>
      <c r="BG20" s="17">
        <f t="shared" si="19"/>
        <v>18.29268292682927</v>
      </c>
      <c r="BH20" s="18">
        <v>373.9</v>
      </c>
      <c r="BI20" s="18">
        <v>95</v>
      </c>
      <c r="BJ20" s="17">
        <f t="shared" si="20"/>
        <v>25.407863064990643</v>
      </c>
      <c r="BK20" s="18">
        <v>1071</v>
      </c>
      <c r="BL20" s="18">
        <v>490.6</v>
      </c>
      <c r="BM20" s="17">
        <f t="shared" si="21"/>
        <v>45.80765639589169</v>
      </c>
      <c r="BN20" s="19">
        <v>678.7</v>
      </c>
      <c r="BO20" s="19">
        <v>347.3</v>
      </c>
      <c r="BP20" s="17">
        <f t="shared" si="22"/>
        <v>51.171357006040964</v>
      </c>
      <c r="BQ20" s="19">
        <v>238.3</v>
      </c>
      <c r="BR20" s="19">
        <v>106.7</v>
      </c>
      <c r="BS20" s="17">
        <f t="shared" si="23"/>
        <v>44.77549307595468</v>
      </c>
      <c r="BT20" s="18">
        <v>0</v>
      </c>
      <c r="BU20" s="19">
        <v>0</v>
      </c>
      <c r="BV20" s="17" t="e">
        <f t="shared" si="24"/>
        <v>#DIV/0!</v>
      </c>
      <c r="BW20" s="17">
        <f t="shared" si="2"/>
        <v>-109.09999999999945</v>
      </c>
      <c r="BX20" s="17">
        <f t="shared" si="25"/>
        <v>140.70000000000005</v>
      </c>
      <c r="BY20" s="17"/>
      <c r="BZ20" s="7"/>
      <c r="CA20" s="7"/>
      <c r="CB20" s="7"/>
      <c r="CC20" s="7"/>
      <c r="CD20" s="7"/>
      <c r="CE20" s="7"/>
      <c r="CF20" s="7"/>
      <c r="CG20" s="7"/>
    </row>
    <row r="21" spans="1:85" ht="18.75">
      <c r="A21" s="2">
        <v>6</v>
      </c>
      <c r="B21" s="16" t="s">
        <v>44</v>
      </c>
      <c r="C21" s="17">
        <f t="shared" si="3"/>
        <v>2509.2</v>
      </c>
      <c r="D21" s="17">
        <f t="shared" si="26"/>
        <v>1342.4</v>
      </c>
      <c r="E21" s="17">
        <f t="shared" si="4"/>
        <v>53.49912322652639</v>
      </c>
      <c r="F21" s="18">
        <f t="shared" si="0"/>
        <v>155.6</v>
      </c>
      <c r="G21" s="18">
        <f>J21+M21+P21+S21+V21+Y21+AB21+AE21+12.9+5.4</f>
        <v>85.4</v>
      </c>
      <c r="H21" s="17">
        <f t="shared" si="5"/>
        <v>54.88431876606684</v>
      </c>
      <c r="I21" s="18">
        <v>44.8</v>
      </c>
      <c r="J21" s="18">
        <v>23.9</v>
      </c>
      <c r="K21" s="17">
        <f t="shared" si="6"/>
        <v>53.34821428571429</v>
      </c>
      <c r="L21" s="18">
        <v>0</v>
      </c>
      <c r="M21" s="18">
        <v>0</v>
      </c>
      <c r="N21" s="17" t="e">
        <f t="shared" si="7"/>
        <v>#DIV/0!</v>
      </c>
      <c r="O21" s="18">
        <v>38.3</v>
      </c>
      <c r="P21" s="18">
        <v>7.2</v>
      </c>
      <c r="Q21" s="17">
        <f t="shared" si="27"/>
        <v>18.798955613577025</v>
      </c>
      <c r="R21" s="18">
        <v>56</v>
      </c>
      <c r="S21" s="18">
        <v>33.3</v>
      </c>
      <c r="T21" s="17">
        <f t="shared" si="8"/>
        <v>59.464285714285715</v>
      </c>
      <c r="U21" s="18">
        <v>8</v>
      </c>
      <c r="V21" s="18">
        <v>2.7</v>
      </c>
      <c r="W21" s="17">
        <f t="shared" si="9"/>
        <v>33.75</v>
      </c>
      <c r="X21" s="18"/>
      <c r="Y21" s="18"/>
      <c r="Z21" s="17" t="e">
        <f t="shared" si="10"/>
        <v>#DIV/0!</v>
      </c>
      <c r="AA21" s="18">
        <v>3.5</v>
      </c>
      <c r="AB21" s="18">
        <v>0</v>
      </c>
      <c r="AC21" s="17">
        <f t="shared" si="11"/>
        <v>0</v>
      </c>
      <c r="AD21" s="18"/>
      <c r="AE21" s="18"/>
      <c r="AF21" s="17" t="e">
        <f t="shared" si="12"/>
        <v>#DIV/0!</v>
      </c>
      <c r="AG21" s="18">
        <v>2348</v>
      </c>
      <c r="AH21" s="18">
        <v>1256.5</v>
      </c>
      <c r="AI21" s="17">
        <f t="shared" si="13"/>
        <v>53.51362862010222</v>
      </c>
      <c r="AJ21" s="17">
        <v>1901</v>
      </c>
      <c r="AK21" s="17">
        <v>1004.5</v>
      </c>
      <c r="AL21" s="17">
        <f t="shared" si="14"/>
        <v>52.84061020515518</v>
      </c>
      <c r="AM21" s="17">
        <v>0</v>
      </c>
      <c r="AN21" s="17">
        <v>0</v>
      </c>
      <c r="AO21" s="17" t="e">
        <f t="shared" si="15"/>
        <v>#DIV/0!</v>
      </c>
      <c r="AP21" s="18">
        <v>0</v>
      </c>
      <c r="AQ21" s="18">
        <v>0</v>
      </c>
      <c r="AR21" s="17" t="e">
        <f t="shared" si="16"/>
        <v>#DIV/0!</v>
      </c>
      <c r="AS21" s="18">
        <v>5.6</v>
      </c>
      <c r="AT21" s="18">
        <v>0.5</v>
      </c>
      <c r="AU21" s="17">
        <f>AT21/AS21*100</f>
        <v>8.928571428571429</v>
      </c>
      <c r="AV21" s="18">
        <v>2834.7</v>
      </c>
      <c r="AW21" s="18">
        <v>1088.1</v>
      </c>
      <c r="AX21" s="17">
        <f t="shared" si="1"/>
        <v>38.38501428722616</v>
      </c>
      <c r="AY21" s="18">
        <v>531.6</v>
      </c>
      <c r="AZ21" s="18">
        <v>255.6</v>
      </c>
      <c r="BA21" s="17">
        <f t="shared" si="18"/>
        <v>48.08126410835214</v>
      </c>
      <c r="BB21" s="17">
        <v>491.1</v>
      </c>
      <c r="BC21" s="18">
        <v>252.1</v>
      </c>
      <c r="BD21" s="17">
        <f t="shared" si="28"/>
        <v>51.33374058236612</v>
      </c>
      <c r="BE21" s="18">
        <v>78.4</v>
      </c>
      <c r="BF21" s="18">
        <v>17.3</v>
      </c>
      <c r="BG21" s="17">
        <f t="shared" si="19"/>
        <v>22.066326530612244</v>
      </c>
      <c r="BH21" s="18">
        <v>771.8</v>
      </c>
      <c r="BI21" s="18">
        <v>189.9</v>
      </c>
      <c r="BJ21" s="17">
        <f t="shared" si="20"/>
        <v>24.604819901528895</v>
      </c>
      <c r="BK21" s="18">
        <v>1005.6</v>
      </c>
      <c r="BL21" s="18">
        <v>411.5</v>
      </c>
      <c r="BM21" s="17">
        <f t="shared" si="21"/>
        <v>40.92084327764518</v>
      </c>
      <c r="BN21" s="19">
        <v>802.3</v>
      </c>
      <c r="BO21" s="23">
        <v>352</v>
      </c>
      <c r="BP21" s="17">
        <f t="shared" si="22"/>
        <v>43.87386264489593</v>
      </c>
      <c r="BQ21" s="19">
        <v>44.6</v>
      </c>
      <c r="BR21" s="19">
        <v>36.2</v>
      </c>
      <c r="BS21" s="17">
        <f t="shared" si="23"/>
        <v>81.16591928251121</v>
      </c>
      <c r="BT21" s="18">
        <v>0</v>
      </c>
      <c r="BU21" s="19">
        <v>0</v>
      </c>
      <c r="BV21" s="17" t="e">
        <f t="shared" si="24"/>
        <v>#DIV/0!</v>
      </c>
      <c r="BW21" s="17">
        <f t="shared" si="2"/>
        <v>-325.5</v>
      </c>
      <c r="BX21" s="17">
        <f t="shared" si="25"/>
        <v>254.30000000000018</v>
      </c>
      <c r="BY21" s="17"/>
      <c r="BZ21" s="7"/>
      <c r="CA21" s="7"/>
      <c r="CB21" s="7"/>
      <c r="CC21" s="7"/>
      <c r="CD21" s="7"/>
      <c r="CE21" s="7"/>
      <c r="CF21" s="7"/>
      <c r="CG21" s="7"/>
    </row>
    <row r="22" spans="1:85" ht="18.75">
      <c r="A22" s="2">
        <v>7</v>
      </c>
      <c r="B22" s="16" t="s">
        <v>45</v>
      </c>
      <c r="C22" s="17">
        <f t="shared" si="3"/>
        <v>2216.1</v>
      </c>
      <c r="D22" s="17">
        <f t="shared" si="26"/>
        <v>1140</v>
      </c>
      <c r="E22" s="17">
        <f t="shared" si="4"/>
        <v>51.4417219439556</v>
      </c>
      <c r="F22" s="18">
        <f>I22+L22+O22+R22+U22+X22+AA22+AD22+5</f>
        <v>123.3</v>
      </c>
      <c r="G22" s="18">
        <f>J22+M22+P22+S22+V22+Y22+AB22+AE22+9.2</f>
        <v>69.4</v>
      </c>
      <c r="H22" s="17">
        <f t="shared" si="5"/>
        <v>56.285482562854824</v>
      </c>
      <c r="I22" s="18">
        <v>39.1</v>
      </c>
      <c r="J22" s="18">
        <v>26.5</v>
      </c>
      <c r="K22" s="17">
        <f t="shared" si="6"/>
        <v>67.77493606138107</v>
      </c>
      <c r="L22" s="18">
        <v>0</v>
      </c>
      <c r="M22" s="18">
        <v>0</v>
      </c>
      <c r="N22" s="17" t="e">
        <f t="shared" si="7"/>
        <v>#DIV/0!</v>
      </c>
      <c r="O22" s="18">
        <v>32</v>
      </c>
      <c r="P22" s="18">
        <v>3.2</v>
      </c>
      <c r="Q22" s="17">
        <f t="shared" si="27"/>
        <v>10</v>
      </c>
      <c r="R22" s="18">
        <v>38</v>
      </c>
      <c r="S22" s="18">
        <v>9.2</v>
      </c>
      <c r="T22" s="17">
        <f t="shared" si="8"/>
        <v>24.210526315789473</v>
      </c>
      <c r="U22" s="18">
        <v>4.2</v>
      </c>
      <c r="V22" s="18">
        <v>3.5</v>
      </c>
      <c r="W22" s="17">
        <f t="shared" si="9"/>
        <v>83.33333333333333</v>
      </c>
      <c r="X22" s="18"/>
      <c r="Y22" s="18"/>
      <c r="Z22" s="17" t="e">
        <f t="shared" si="10"/>
        <v>#DIV/0!</v>
      </c>
      <c r="AA22" s="18">
        <v>5</v>
      </c>
      <c r="AB22" s="18">
        <v>17.8</v>
      </c>
      <c r="AC22" s="17">
        <f t="shared" si="11"/>
        <v>356</v>
      </c>
      <c r="AD22" s="18"/>
      <c r="AE22" s="18"/>
      <c r="AF22" s="17" t="e">
        <f t="shared" si="12"/>
        <v>#DIV/0!</v>
      </c>
      <c r="AG22" s="18">
        <v>2088.1</v>
      </c>
      <c r="AH22" s="18">
        <v>1066.3</v>
      </c>
      <c r="AI22" s="17">
        <f t="shared" si="13"/>
        <v>51.06556199415737</v>
      </c>
      <c r="AJ22" s="17">
        <v>1697.7</v>
      </c>
      <c r="AK22" s="17">
        <v>897.1</v>
      </c>
      <c r="AL22" s="17">
        <f t="shared" si="14"/>
        <v>52.84208046180125</v>
      </c>
      <c r="AM22" s="17">
        <v>175.9</v>
      </c>
      <c r="AN22" s="17">
        <v>102.6</v>
      </c>
      <c r="AO22" s="17">
        <f t="shared" si="15"/>
        <v>58.32859579306423</v>
      </c>
      <c r="AP22" s="18">
        <v>0</v>
      </c>
      <c r="AQ22" s="18">
        <v>0</v>
      </c>
      <c r="AR22" s="17" t="e">
        <f t="shared" si="16"/>
        <v>#DIV/0!</v>
      </c>
      <c r="AS22" s="18">
        <v>4.7</v>
      </c>
      <c r="AT22" s="18">
        <v>4.3</v>
      </c>
      <c r="AU22" s="17">
        <f t="shared" si="17"/>
        <v>91.48936170212765</v>
      </c>
      <c r="AV22" s="18">
        <v>2348.8</v>
      </c>
      <c r="AW22" s="18">
        <v>980</v>
      </c>
      <c r="AX22" s="17">
        <f t="shared" si="1"/>
        <v>41.72343324250681</v>
      </c>
      <c r="AY22" s="18">
        <v>562.6</v>
      </c>
      <c r="AZ22" s="18">
        <v>250.5</v>
      </c>
      <c r="BA22" s="17">
        <f>AZ22/AY22*100</f>
        <v>44.52541770351937</v>
      </c>
      <c r="BB22" s="17">
        <v>521.3</v>
      </c>
      <c r="BC22" s="18">
        <v>246.2</v>
      </c>
      <c r="BD22" s="17">
        <f t="shared" si="28"/>
        <v>47.2280836370612</v>
      </c>
      <c r="BE22" s="18">
        <v>45.4</v>
      </c>
      <c r="BF22" s="18">
        <v>0</v>
      </c>
      <c r="BG22" s="17">
        <f t="shared" si="19"/>
        <v>0</v>
      </c>
      <c r="BH22" s="18">
        <v>434.9</v>
      </c>
      <c r="BI22" s="18">
        <v>155.5</v>
      </c>
      <c r="BJ22" s="17">
        <f t="shared" si="20"/>
        <v>35.75534605656473</v>
      </c>
      <c r="BK22" s="18">
        <v>1248.5</v>
      </c>
      <c r="BL22" s="18">
        <v>550.5</v>
      </c>
      <c r="BM22" s="17">
        <f t="shared" si="21"/>
        <v>44.092911493792556</v>
      </c>
      <c r="BN22" s="19">
        <v>618.1</v>
      </c>
      <c r="BO22" s="19">
        <v>272.8</v>
      </c>
      <c r="BP22" s="17">
        <f t="shared" si="22"/>
        <v>44.13525319527585</v>
      </c>
      <c r="BQ22" s="19">
        <v>264.7</v>
      </c>
      <c r="BR22" s="19">
        <v>106</v>
      </c>
      <c r="BS22" s="17">
        <f t="shared" si="23"/>
        <v>40.04533434076313</v>
      </c>
      <c r="BT22" s="18">
        <v>0</v>
      </c>
      <c r="BU22" s="19">
        <v>0</v>
      </c>
      <c r="BV22" s="17" t="e">
        <f t="shared" si="24"/>
        <v>#DIV/0!</v>
      </c>
      <c r="BW22" s="17">
        <f t="shared" si="2"/>
        <v>-132.70000000000027</v>
      </c>
      <c r="BX22" s="17">
        <f t="shared" si="25"/>
        <v>160</v>
      </c>
      <c r="BY22" s="17"/>
      <c r="BZ22" s="7"/>
      <c r="CA22" s="7"/>
      <c r="CB22" s="7"/>
      <c r="CC22" s="7"/>
      <c r="CD22" s="7"/>
      <c r="CE22" s="7"/>
      <c r="CF22" s="7"/>
      <c r="CG22" s="7"/>
    </row>
    <row r="23" spans="1:85" ht="37.5">
      <c r="A23" s="2">
        <v>8</v>
      </c>
      <c r="B23" s="16" t="s">
        <v>46</v>
      </c>
      <c r="C23" s="17">
        <f>F23+AG23+AS23</f>
        <v>29127.800000000003</v>
      </c>
      <c r="D23" s="17">
        <f t="shared" si="26"/>
        <v>9451.5</v>
      </c>
      <c r="E23" s="17">
        <f t="shared" si="4"/>
        <v>32.44838264475861</v>
      </c>
      <c r="F23" s="18">
        <f>I23+L23+O23+R23+U23+X23+AA23+AD23+40</f>
        <v>12823.1</v>
      </c>
      <c r="G23" s="18">
        <f>J23+M23+P23+S23+V23+Y23+AB23+AE23+321.7+0.7</f>
        <v>7606.400000000001</v>
      </c>
      <c r="H23" s="17">
        <f t="shared" si="5"/>
        <v>59.3179496377631</v>
      </c>
      <c r="I23" s="18">
        <v>7907.4</v>
      </c>
      <c r="J23" s="18">
        <v>5054.1</v>
      </c>
      <c r="K23" s="17">
        <f t="shared" si="6"/>
        <v>63.91607860990971</v>
      </c>
      <c r="L23" s="18">
        <v>71</v>
      </c>
      <c r="M23" s="18">
        <v>74.5</v>
      </c>
      <c r="N23" s="17">
        <f t="shared" si="7"/>
        <v>104.92957746478872</v>
      </c>
      <c r="O23" s="18">
        <v>450.7</v>
      </c>
      <c r="P23" s="18">
        <v>71.7</v>
      </c>
      <c r="Q23" s="17">
        <f t="shared" si="27"/>
        <v>15.908586642999778</v>
      </c>
      <c r="R23" s="18">
        <v>4100</v>
      </c>
      <c r="S23" s="18">
        <v>2008.8</v>
      </c>
      <c r="T23" s="17">
        <f t="shared" si="8"/>
        <v>48.99512195121951</v>
      </c>
      <c r="U23" s="18">
        <v>226</v>
      </c>
      <c r="V23" s="18">
        <v>157.1</v>
      </c>
      <c r="W23" s="17">
        <f t="shared" si="9"/>
        <v>69.51327433628319</v>
      </c>
      <c r="X23" s="18"/>
      <c r="Y23" s="18"/>
      <c r="Z23" s="17" t="e">
        <f t="shared" si="10"/>
        <v>#DIV/0!</v>
      </c>
      <c r="AA23" s="18">
        <v>28</v>
      </c>
      <c r="AB23" s="18">
        <v>-82.2</v>
      </c>
      <c r="AC23" s="17">
        <f t="shared" si="11"/>
        <v>-293.5714285714286</v>
      </c>
      <c r="AD23" s="18"/>
      <c r="AE23" s="18"/>
      <c r="AF23" s="17" t="e">
        <f t="shared" si="12"/>
        <v>#DIV/0!</v>
      </c>
      <c r="AG23" s="18">
        <v>16304.7</v>
      </c>
      <c r="AH23" s="18">
        <v>1845.1</v>
      </c>
      <c r="AI23" s="17">
        <f t="shared" si="13"/>
        <v>11.316368899765097</v>
      </c>
      <c r="AJ23" s="22">
        <v>581.7</v>
      </c>
      <c r="AK23" s="17">
        <v>307.4</v>
      </c>
      <c r="AL23" s="17">
        <f t="shared" si="14"/>
        <v>52.845109162798686</v>
      </c>
      <c r="AM23" s="17">
        <v>0</v>
      </c>
      <c r="AN23" s="17">
        <v>0</v>
      </c>
      <c r="AO23" s="17" t="e">
        <f t="shared" si="15"/>
        <v>#DIV/0!</v>
      </c>
      <c r="AP23" s="18">
        <v>0</v>
      </c>
      <c r="AQ23" s="18">
        <v>0</v>
      </c>
      <c r="AR23" s="17" t="e">
        <f t="shared" si="16"/>
        <v>#DIV/0!</v>
      </c>
      <c r="AS23" s="18">
        <v>0</v>
      </c>
      <c r="AT23" s="18">
        <v>0</v>
      </c>
      <c r="AU23" s="17" t="e">
        <f t="shared" si="17"/>
        <v>#DIV/0!</v>
      </c>
      <c r="AV23" s="18">
        <v>34634.2</v>
      </c>
      <c r="AW23" s="18">
        <v>7658.7</v>
      </c>
      <c r="AX23" s="17">
        <f t="shared" si="1"/>
        <v>22.11311362757044</v>
      </c>
      <c r="AY23" s="18">
        <v>2655.7</v>
      </c>
      <c r="AZ23" s="18">
        <v>1503.8</v>
      </c>
      <c r="BA23" s="17">
        <f t="shared" si="18"/>
        <v>56.62537184169899</v>
      </c>
      <c r="BB23" s="17">
        <v>2526.6</v>
      </c>
      <c r="BC23" s="18">
        <v>1479</v>
      </c>
      <c r="BD23" s="17">
        <f t="shared" si="28"/>
        <v>58.537164568985986</v>
      </c>
      <c r="BE23" s="18">
        <v>216</v>
      </c>
      <c r="BF23" s="18">
        <v>130</v>
      </c>
      <c r="BG23" s="17">
        <f t="shared" si="19"/>
        <v>60.18518518518518</v>
      </c>
      <c r="BH23" s="18">
        <v>24830.8</v>
      </c>
      <c r="BI23" s="18">
        <v>3805.4</v>
      </c>
      <c r="BJ23" s="17">
        <f t="shared" si="20"/>
        <v>15.325321777792098</v>
      </c>
      <c r="BK23" s="18">
        <v>0</v>
      </c>
      <c r="BL23" s="18">
        <v>0</v>
      </c>
      <c r="BM23" s="17" t="e">
        <f t="shared" si="21"/>
        <v>#DIV/0!</v>
      </c>
      <c r="BN23" s="24">
        <v>0</v>
      </c>
      <c r="BO23" s="25">
        <v>0</v>
      </c>
      <c r="BP23" s="17" t="e">
        <f t="shared" si="22"/>
        <v>#DIV/0!</v>
      </c>
      <c r="BQ23" s="25">
        <v>0</v>
      </c>
      <c r="BR23" s="25">
        <v>0</v>
      </c>
      <c r="BS23" s="17" t="e">
        <f t="shared" si="23"/>
        <v>#DIV/0!</v>
      </c>
      <c r="BT23" s="18">
        <v>0</v>
      </c>
      <c r="BU23" s="25">
        <v>0</v>
      </c>
      <c r="BV23" s="17" t="e">
        <f>BU23/BT23*100</f>
        <v>#DIV/0!</v>
      </c>
      <c r="BW23" s="17">
        <f t="shared" si="2"/>
        <v>-5506.399999999994</v>
      </c>
      <c r="BX23" s="17">
        <f t="shared" si="25"/>
        <v>1792.8000000000002</v>
      </c>
      <c r="BY23" s="17"/>
      <c r="BZ23" s="7"/>
      <c r="CA23" s="7"/>
      <c r="CB23" s="7"/>
      <c r="CC23" s="7"/>
      <c r="CD23" s="7"/>
      <c r="CE23" s="7"/>
      <c r="CF23" s="7"/>
      <c r="CG23" s="7"/>
    </row>
    <row r="24" spans="1:85" ht="18.75">
      <c r="A24" s="2">
        <v>9</v>
      </c>
      <c r="B24" s="16" t="s">
        <v>47</v>
      </c>
      <c r="C24" s="22">
        <f t="shared" si="3"/>
        <v>5152.8</v>
      </c>
      <c r="D24" s="22">
        <f t="shared" si="26"/>
        <v>3415</v>
      </c>
      <c r="E24" s="22">
        <f t="shared" si="4"/>
        <v>66.27464679397609</v>
      </c>
      <c r="F24" s="21">
        <f>I24+L24+O24+R24+U24+X24+AA24+AD24+5</f>
        <v>304.3</v>
      </c>
      <c r="G24" s="21">
        <f>J24+M24+P24+S24+V24+Y24+AB24+AE24+13.2+6.6</f>
        <v>112.6</v>
      </c>
      <c r="H24" s="22">
        <f t="shared" si="5"/>
        <v>37.002957607624055</v>
      </c>
      <c r="I24" s="21">
        <v>88.3</v>
      </c>
      <c r="J24" s="21">
        <v>48.5</v>
      </c>
      <c r="K24" s="17">
        <f t="shared" si="6"/>
        <v>54.92638731596829</v>
      </c>
      <c r="L24" s="21">
        <v>28</v>
      </c>
      <c r="M24" s="21">
        <v>10.5</v>
      </c>
      <c r="N24" s="22">
        <f t="shared" si="7"/>
        <v>37.5</v>
      </c>
      <c r="O24" s="21">
        <v>51.5</v>
      </c>
      <c r="P24" s="21">
        <v>2.4</v>
      </c>
      <c r="Q24" s="22">
        <f t="shared" si="27"/>
        <v>4.660194174757281</v>
      </c>
      <c r="R24" s="21">
        <v>120</v>
      </c>
      <c r="S24" s="21">
        <v>31.2</v>
      </c>
      <c r="T24" s="22">
        <f t="shared" si="8"/>
        <v>26</v>
      </c>
      <c r="U24" s="21">
        <v>8</v>
      </c>
      <c r="V24" s="21">
        <v>0.2</v>
      </c>
      <c r="W24" s="22">
        <f t="shared" si="9"/>
        <v>2.5</v>
      </c>
      <c r="X24" s="21"/>
      <c r="Y24" s="21"/>
      <c r="Z24" s="22" t="e">
        <f t="shared" si="10"/>
        <v>#DIV/0!</v>
      </c>
      <c r="AA24" s="21">
        <v>3.5</v>
      </c>
      <c r="AB24" s="21">
        <v>0</v>
      </c>
      <c r="AC24" s="22">
        <f t="shared" si="11"/>
        <v>0</v>
      </c>
      <c r="AD24" s="21"/>
      <c r="AE24" s="21"/>
      <c r="AF24" s="22" t="e">
        <f t="shared" si="12"/>
        <v>#DIV/0!</v>
      </c>
      <c r="AG24" s="21">
        <v>4843.5</v>
      </c>
      <c r="AH24" s="21">
        <v>3302.4</v>
      </c>
      <c r="AI24" s="22">
        <f t="shared" si="13"/>
        <v>68.18209972127593</v>
      </c>
      <c r="AJ24" s="22">
        <v>1949.2</v>
      </c>
      <c r="AK24" s="22">
        <v>1030</v>
      </c>
      <c r="AL24" s="22">
        <f t="shared" si="14"/>
        <v>52.84219166837677</v>
      </c>
      <c r="AM24" s="22">
        <v>1504.7</v>
      </c>
      <c r="AN24" s="22">
        <v>1194.1</v>
      </c>
      <c r="AO24" s="22">
        <f t="shared" si="15"/>
        <v>79.35801156376685</v>
      </c>
      <c r="AP24" s="21">
        <v>0</v>
      </c>
      <c r="AQ24" s="21">
        <v>0</v>
      </c>
      <c r="AR24" s="22" t="e">
        <f t="shared" si="16"/>
        <v>#DIV/0!</v>
      </c>
      <c r="AS24" s="21">
        <v>5</v>
      </c>
      <c r="AT24" s="21">
        <v>0</v>
      </c>
      <c r="AU24" s="22">
        <f t="shared" si="17"/>
        <v>0</v>
      </c>
      <c r="AV24" s="18">
        <v>5500.1</v>
      </c>
      <c r="AW24" s="18">
        <v>1704.5</v>
      </c>
      <c r="AX24" s="17">
        <f t="shared" si="1"/>
        <v>30.990345630079453</v>
      </c>
      <c r="AY24" s="18">
        <v>765</v>
      </c>
      <c r="AZ24" s="21">
        <v>350.7</v>
      </c>
      <c r="BA24" s="17">
        <f t="shared" si="18"/>
        <v>45.84313725490196</v>
      </c>
      <c r="BB24" s="17">
        <v>724.5</v>
      </c>
      <c r="BC24" s="21">
        <v>347.2</v>
      </c>
      <c r="BD24" s="17">
        <f t="shared" si="28"/>
        <v>47.92270531400966</v>
      </c>
      <c r="BE24" s="18">
        <v>13</v>
      </c>
      <c r="BF24" s="18">
        <v>0</v>
      </c>
      <c r="BG24" s="17">
        <f t="shared" si="19"/>
        <v>0</v>
      </c>
      <c r="BH24" s="18">
        <v>710.6</v>
      </c>
      <c r="BI24" s="18">
        <v>368.9</v>
      </c>
      <c r="BJ24" s="17">
        <f t="shared" si="20"/>
        <v>51.91387559808612</v>
      </c>
      <c r="BK24" s="18">
        <v>3489.8</v>
      </c>
      <c r="BL24" s="18">
        <v>803.7</v>
      </c>
      <c r="BM24" s="17">
        <f t="shared" si="21"/>
        <v>23.029973064358988</v>
      </c>
      <c r="BN24" s="19">
        <v>1287.7</v>
      </c>
      <c r="BO24" s="19">
        <v>686.3</v>
      </c>
      <c r="BP24" s="17">
        <f t="shared" si="22"/>
        <v>53.29657528927545</v>
      </c>
      <c r="BQ24" s="19">
        <v>214.3</v>
      </c>
      <c r="BR24" s="19">
        <v>95.6</v>
      </c>
      <c r="BS24" s="17">
        <f t="shared" si="23"/>
        <v>44.61035930937937</v>
      </c>
      <c r="BT24" s="18">
        <v>0</v>
      </c>
      <c r="BU24" s="19">
        <v>0</v>
      </c>
      <c r="BV24" s="17" t="e">
        <f t="shared" si="24"/>
        <v>#DIV/0!</v>
      </c>
      <c r="BW24" s="17">
        <f t="shared" si="2"/>
        <v>-347.3000000000002</v>
      </c>
      <c r="BX24" s="17">
        <f t="shared" si="25"/>
        <v>1710.5</v>
      </c>
      <c r="BY24" s="17"/>
      <c r="BZ24" s="7"/>
      <c r="CA24" s="7"/>
      <c r="CB24" s="7"/>
      <c r="CC24" s="7"/>
      <c r="CD24" s="7"/>
      <c r="CE24" s="7"/>
      <c r="CF24" s="7"/>
      <c r="CG24" s="7"/>
    </row>
    <row r="25" spans="1:85" ht="15.75" customHeight="1">
      <c r="A25" s="2">
        <v>10</v>
      </c>
      <c r="B25" s="16" t="s">
        <v>48</v>
      </c>
      <c r="C25" s="17">
        <f t="shared" si="3"/>
        <v>3428.5</v>
      </c>
      <c r="D25" s="17">
        <f t="shared" si="26"/>
        <v>2027.1</v>
      </c>
      <c r="E25" s="17">
        <f t="shared" si="4"/>
        <v>59.124981770453545</v>
      </c>
      <c r="F25" s="18">
        <f aca="true" t="shared" si="29" ref="F25:F34">I25+L25+O25+R25+U25+X25+AA25+AD25+5</f>
        <v>228.5</v>
      </c>
      <c r="G25" s="18">
        <f>J25+M25+P25+S25+V25+Y25+AB25+AE25+7.3+11.5</f>
        <v>121.3</v>
      </c>
      <c r="H25" s="17">
        <f t="shared" si="5"/>
        <v>53.08533916849015</v>
      </c>
      <c r="I25" s="18">
        <v>77</v>
      </c>
      <c r="J25" s="18">
        <v>42.9</v>
      </c>
      <c r="K25" s="17">
        <f t="shared" si="6"/>
        <v>55.714285714285715</v>
      </c>
      <c r="L25" s="18">
        <v>4</v>
      </c>
      <c r="M25" s="18">
        <v>0</v>
      </c>
      <c r="N25" s="17">
        <f t="shared" si="7"/>
        <v>0</v>
      </c>
      <c r="O25" s="18">
        <v>55</v>
      </c>
      <c r="P25" s="18">
        <v>4.7</v>
      </c>
      <c r="Q25" s="17">
        <f t="shared" si="27"/>
        <v>8.545454545454547</v>
      </c>
      <c r="R25" s="18">
        <v>55</v>
      </c>
      <c r="S25" s="18">
        <v>4.4</v>
      </c>
      <c r="T25" s="17">
        <f t="shared" si="8"/>
        <v>8</v>
      </c>
      <c r="U25" s="18">
        <v>29</v>
      </c>
      <c r="V25" s="18">
        <v>50.5</v>
      </c>
      <c r="W25" s="22">
        <f t="shared" si="9"/>
        <v>174.13793103448276</v>
      </c>
      <c r="X25" s="18"/>
      <c r="Y25" s="18"/>
      <c r="Z25" s="17" t="e">
        <f t="shared" si="10"/>
        <v>#DIV/0!</v>
      </c>
      <c r="AA25" s="18">
        <v>3.5</v>
      </c>
      <c r="AB25" s="18">
        <v>0</v>
      </c>
      <c r="AC25" s="17">
        <f t="shared" si="11"/>
        <v>0</v>
      </c>
      <c r="AD25" s="18"/>
      <c r="AE25" s="18"/>
      <c r="AF25" s="17" t="e">
        <f t="shared" si="12"/>
        <v>#DIV/0!</v>
      </c>
      <c r="AG25" s="18">
        <v>3196</v>
      </c>
      <c r="AH25" s="18">
        <v>1904.3</v>
      </c>
      <c r="AI25" s="17">
        <f t="shared" si="13"/>
        <v>59.58385481852315</v>
      </c>
      <c r="AJ25" s="17">
        <v>2145.6</v>
      </c>
      <c r="AK25" s="17">
        <v>1133.8</v>
      </c>
      <c r="AL25" s="17">
        <f t="shared" si="14"/>
        <v>52.84302759134973</v>
      </c>
      <c r="AM25" s="17">
        <v>0</v>
      </c>
      <c r="AN25" s="17">
        <v>0</v>
      </c>
      <c r="AO25" s="17" t="e">
        <f t="shared" si="15"/>
        <v>#DIV/0!</v>
      </c>
      <c r="AP25" s="18">
        <v>0</v>
      </c>
      <c r="AQ25" s="18">
        <v>0</v>
      </c>
      <c r="AR25" s="17" t="e">
        <f t="shared" si="16"/>
        <v>#DIV/0!</v>
      </c>
      <c r="AS25" s="18">
        <v>4</v>
      </c>
      <c r="AT25" s="18">
        <v>1.5</v>
      </c>
      <c r="AU25" s="17">
        <f t="shared" si="17"/>
        <v>37.5</v>
      </c>
      <c r="AV25" s="21">
        <v>3476.6</v>
      </c>
      <c r="AW25" s="18">
        <v>2032.1</v>
      </c>
      <c r="AX25" s="17">
        <f t="shared" si="1"/>
        <v>58.45078524995685</v>
      </c>
      <c r="AY25" s="18">
        <v>580</v>
      </c>
      <c r="AZ25" s="18">
        <v>268.5</v>
      </c>
      <c r="BA25" s="17">
        <f t="shared" si="18"/>
        <v>46.293103448275865</v>
      </c>
      <c r="BB25" s="17">
        <v>539.2</v>
      </c>
      <c r="BC25" s="18">
        <v>264.7</v>
      </c>
      <c r="BD25" s="17">
        <f t="shared" si="28"/>
        <v>49.09124629080118</v>
      </c>
      <c r="BE25" s="18">
        <v>13.4</v>
      </c>
      <c r="BF25" s="18">
        <v>0</v>
      </c>
      <c r="BG25" s="17">
        <f t="shared" si="19"/>
        <v>0</v>
      </c>
      <c r="BH25" s="18">
        <v>593</v>
      </c>
      <c r="BI25" s="18">
        <v>152.7</v>
      </c>
      <c r="BJ25" s="17">
        <f t="shared" si="20"/>
        <v>25.7504215851602</v>
      </c>
      <c r="BK25" s="18">
        <v>885.2</v>
      </c>
      <c r="BL25" s="18">
        <v>444.1</v>
      </c>
      <c r="BM25" s="17">
        <f t="shared" si="21"/>
        <v>50.16945323090827</v>
      </c>
      <c r="BN25" s="19">
        <v>553.6</v>
      </c>
      <c r="BO25" s="19">
        <v>273.5</v>
      </c>
      <c r="BP25" s="17">
        <f t="shared" si="22"/>
        <v>49.403901734104046</v>
      </c>
      <c r="BQ25" s="19">
        <v>75</v>
      </c>
      <c r="BR25" s="19">
        <v>54.2</v>
      </c>
      <c r="BS25" s="17">
        <f t="shared" si="23"/>
        <v>72.26666666666667</v>
      </c>
      <c r="BT25" s="18">
        <v>0</v>
      </c>
      <c r="BU25" s="26">
        <v>0</v>
      </c>
      <c r="BV25" s="17" t="e">
        <f t="shared" si="24"/>
        <v>#DIV/0!</v>
      </c>
      <c r="BW25" s="17">
        <f t="shared" si="2"/>
        <v>-48.09999999999991</v>
      </c>
      <c r="BX25" s="17">
        <f t="shared" si="25"/>
        <v>-5</v>
      </c>
      <c r="BY25" s="17"/>
      <c r="BZ25" s="7"/>
      <c r="CA25" s="7"/>
      <c r="CB25" s="7"/>
      <c r="CC25" s="7"/>
      <c r="CD25" s="7"/>
      <c r="CE25" s="7"/>
      <c r="CF25" s="7"/>
      <c r="CG25" s="7"/>
    </row>
    <row r="26" spans="1:85" ht="18.75">
      <c r="A26" s="2">
        <v>11</v>
      </c>
      <c r="B26" s="16" t="s">
        <v>49</v>
      </c>
      <c r="C26" s="17">
        <f t="shared" si="3"/>
        <v>9247.5</v>
      </c>
      <c r="D26" s="17">
        <f t="shared" si="26"/>
        <v>3311.5999999999995</v>
      </c>
      <c r="E26" s="17">
        <f t="shared" si="4"/>
        <v>35.81075966477425</v>
      </c>
      <c r="F26" s="18">
        <f t="shared" si="29"/>
        <v>1255.6</v>
      </c>
      <c r="G26" s="18">
        <f>J26+M26+P26+S26+V26+Y26+AB26+AE26+10.4+15.5+12.5+507.4+42</f>
        <v>1182.1999999999998</v>
      </c>
      <c r="H26" s="17">
        <f t="shared" si="5"/>
        <v>94.15418923223956</v>
      </c>
      <c r="I26" s="18">
        <v>675.1</v>
      </c>
      <c r="J26" s="18">
        <v>329.4</v>
      </c>
      <c r="K26" s="17">
        <f t="shared" si="6"/>
        <v>48.79277144126796</v>
      </c>
      <c r="L26" s="18">
        <v>4</v>
      </c>
      <c r="M26" s="18">
        <v>1.1</v>
      </c>
      <c r="N26" s="17">
        <f t="shared" si="7"/>
        <v>27.500000000000004</v>
      </c>
      <c r="O26" s="18">
        <v>56.5</v>
      </c>
      <c r="P26" s="18">
        <v>5.4</v>
      </c>
      <c r="Q26" s="17">
        <f t="shared" si="27"/>
        <v>9.557522123893806</v>
      </c>
      <c r="R26" s="18">
        <v>400</v>
      </c>
      <c r="S26" s="18">
        <v>161.2</v>
      </c>
      <c r="T26" s="17">
        <f t="shared" si="8"/>
        <v>40.3</v>
      </c>
      <c r="U26" s="18">
        <v>70</v>
      </c>
      <c r="V26" s="18">
        <v>70.7</v>
      </c>
      <c r="W26" s="17">
        <f t="shared" si="9"/>
        <v>101</v>
      </c>
      <c r="X26" s="18"/>
      <c r="Y26" s="18"/>
      <c r="Z26" s="17" t="e">
        <f t="shared" si="10"/>
        <v>#DIV/0!</v>
      </c>
      <c r="AA26" s="18">
        <v>45</v>
      </c>
      <c r="AB26" s="18">
        <v>26.6</v>
      </c>
      <c r="AC26" s="17">
        <f t="shared" si="11"/>
        <v>59.111111111111114</v>
      </c>
      <c r="AD26" s="18"/>
      <c r="AE26" s="18"/>
      <c r="AF26" s="17" t="e">
        <f t="shared" si="12"/>
        <v>#DIV/0!</v>
      </c>
      <c r="AG26" s="18">
        <v>7793.3</v>
      </c>
      <c r="AH26" s="18">
        <v>1937.7</v>
      </c>
      <c r="AI26" s="17">
        <f>AH26/AG26*100</f>
        <v>24.86366494296383</v>
      </c>
      <c r="AJ26" s="17">
        <v>3050.8</v>
      </c>
      <c r="AK26" s="17">
        <v>1443.3</v>
      </c>
      <c r="AL26" s="17">
        <f t="shared" si="14"/>
        <v>47.308902582929065</v>
      </c>
      <c r="AM26" s="17">
        <v>120.4</v>
      </c>
      <c r="AN26" s="17">
        <v>70.3</v>
      </c>
      <c r="AO26" s="17">
        <f t="shared" si="15"/>
        <v>58.38870431893687</v>
      </c>
      <c r="AP26" s="18">
        <v>0</v>
      </c>
      <c r="AQ26" s="18">
        <v>0</v>
      </c>
      <c r="AR26" s="17" t="e">
        <f t="shared" si="16"/>
        <v>#DIV/0!</v>
      </c>
      <c r="AS26" s="18">
        <v>198.6</v>
      </c>
      <c r="AT26" s="18">
        <v>191.7</v>
      </c>
      <c r="AU26" s="17">
        <f t="shared" si="17"/>
        <v>96.52567975830816</v>
      </c>
      <c r="AV26" s="18">
        <v>9729.5</v>
      </c>
      <c r="AW26" s="18">
        <v>2954</v>
      </c>
      <c r="AX26" s="17">
        <f t="shared" si="1"/>
        <v>30.36127241893211</v>
      </c>
      <c r="AY26" s="18">
        <v>987</v>
      </c>
      <c r="AZ26" s="18">
        <v>515</v>
      </c>
      <c r="BA26" s="17">
        <f t="shared" si="18"/>
        <v>52.17831813576495</v>
      </c>
      <c r="BB26" s="17">
        <v>936.9</v>
      </c>
      <c r="BC26" s="18">
        <v>502.1</v>
      </c>
      <c r="BD26" s="17">
        <f t="shared" si="28"/>
        <v>53.591631977799125</v>
      </c>
      <c r="BE26" s="18">
        <v>13.4</v>
      </c>
      <c r="BF26" s="18">
        <v>0</v>
      </c>
      <c r="BG26" s="17">
        <f t="shared" si="19"/>
        <v>0</v>
      </c>
      <c r="BH26" s="18">
        <v>5650.3</v>
      </c>
      <c r="BI26" s="18">
        <v>738.9</v>
      </c>
      <c r="BJ26" s="17">
        <f t="shared" si="20"/>
        <v>13.077181742562342</v>
      </c>
      <c r="BK26" s="18">
        <v>2065.5</v>
      </c>
      <c r="BL26" s="18">
        <v>1069.6</v>
      </c>
      <c r="BM26" s="17">
        <f t="shared" si="21"/>
        <v>51.78407165335269</v>
      </c>
      <c r="BN26" s="19">
        <v>1461.4</v>
      </c>
      <c r="BO26" s="19">
        <v>772.3</v>
      </c>
      <c r="BP26" s="17">
        <f t="shared" si="22"/>
        <v>52.84658546599152</v>
      </c>
      <c r="BQ26" s="19">
        <v>229.7</v>
      </c>
      <c r="BR26" s="23">
        <v>110.1</v>
      </c>
      <c r="BS26" s="17">
        <f t="shared" si="23"/>
        <v>47.932085328689595</v>
      </c>
      <c r="BT26" s="18">
        <v>0</v>
      </c>
      <c r="BU26" s="19">
        <v>0</v>
      </c>
      <c r="BV26" s="17" t="e">
        <f t="shared" si="24"/>
        <v>#DIV/0!</v>
      </c>
      <c r="BW26" s="17">
        <f t="shared" si="2"/>
        <v>-482</v>
      </c>
      <c r="BX26" s="17">
        <f t="shared" si="25"/>
        <v>357.59999999999945</v>
      </c>
      <c r="BY26" s="17"/>
      <c r="BZ26" s="7"/>
      <c r="CA26" s="7"/>
      <c r="CB26" s="7"/>
      <c r="CC26" s="7"/>
      <c r="CD26" s="7"/>
      <c r="CE26" s="7"/>
      <c r="CF26" s="7"/>
      <c r="CG26" s="7"/>
    </row>
    <row r="27" spans="1:85" ht="18.75">
      <c r="A27" s="2">
        <v>12</v>
      </c>
      <c r="B27" s="16" t="s">
        <v>50</v>
      </c>
      <c r="C27" s="17">
        <f t="shared" si="3"/>
        <v>2048.7</v>
      </c>
      <c r="D27" s="17">
        <f t="shared" si="26"/>
        <v>1019</v>
      </c>
      <c r="E27" s="17">
        <f t="shared" si="4"/>
        <v>49.73885878850003</v>
      </c>
      <c r="F27" s="18">
        <f t="shared" si="29"/>
        <v>115.5</v>
      </c>
      <c r="G27" s="18">
        <f>J27+M27+P27+S27+V27+Y27+AB27+AE27+3.6+19.4</f>
        <v>77.2</v>
      </c>
      <c r="H27" s="17">
        <f t="shared" si="5"/>
        <v>66.83982683982684</v>
      </c>
      <c r="I27" s="18">
        <v>46</v>
      </c>
      <c r="J27" s="18">
        <v>29.1</v>
      </c>
      <c r="K27" s="17">
        <f t="shared" si="6"/>
        <v>63.26086956521739</v>
      </c>
      <c r="L27" s="18">
        <v>1.3</v>
      </c>
      <c r="M27" s="18">
        <v>2.5</v>
      </c>
      <c r="N27" s="17">
        <f t="shared" si="7"/>
        <v>192.3076923076923</v>
      </c>
      <c r="O27" s="18">
        <v>21</v>
      </c>
      <c r="P27" s="18">
        <v>1.6</v>
      </c>
      <c r="Q27" s="17">
        <f t="shared" si="27"/>
        <v>7.6190476190476195</v>
      </c>
      <c r="R27" s="18">
        <v>35</v>
      </c>
      <c r="S27" s="18">
        <v>12.1</v>
      </c>
      <c r="T27" s="17">
        <f t="shared" si="8"/>
        <v>34.57142857142857</v>
      </c>
      <c r="U27" s="18">
        <v>4</v>
      </c>
      <c r="V27" s="18">
        <v>1.5</v>
      </c>
      <c r="W27" s="17">
        <f t="shared" si="9"/>
        <v>37.5</v>
      </c>
      <c r="X27" s="18"/>
      <c r="Y27" s="18"/>
      <c r="Z27" s="17" t="e">
        <f t="shared" si="10"/>
        <v>#DIV/0!</v>
      </c>
      <c r="AA27" s="18">
        <v>3.2</v>
      </c>
      <c r="AB27" s="18">
        <v>7.4</v>
      </c>
      <c r="AC27" s="17">
        <f t="shared" si="11"/>
        <v>231.25</v>
      </c>
      <c r="AD27" s="18"/>
      <c r="AE27" s="18"/>
      <c r="AF27" s="17" t="e">
        <f t="shared" si="12"/>
        <v>#DIV/0!</v>
      </c>
      <c r="AG27" s="18">
        <v>1930.1</v>
      </c>
      <c r="AH27" s="18">
        <v>941.8</v>
      </c>
      <c r="AI27" s="17">
        <f t="shared" si="13"/>
        <v>48.795399202113884</v>
      </c>
      <c r="AJ27" s="17">
        <v>1157.7</v>
      </c>
      <c r="AK27" s="17">
        <v>611.7</v>
      </c>
      <c r="AL27" s="17">
        <f t="shared" si="14"/>
        <v>52.837522674267944</v>
      </c>
      <c r="AM27" s="17">
        <v>520.4</v>
      </c>
      <c r="AN27" s="17">
        <v>303.5</v>
      </c>
      <c r="AO27" s="17">
        <f t="shared" si="15"/>
        <v>58.320522674865494</v>
      </c>
      <c r="AP27" s="18">
        <v>0</v>
      </c>
      <c r="AQ27" s="18">
        <v>0</v>
      </c>
      <c r="AR27" s="17" t="e">
        <f t="shared" si="16"/>
        <v>#DIV/0!</v>
      </c>
      <c r="AS27" s="18">
        <v>3.1</v>
      </c>
      <c r="AT27" s="18">
        <v>0</v>
      </c>
      <c r="AU27" s="17">
        <f t="shared" si="17"/>
        <v>0</v>
      </c>
      <c r="AV27" s="18">
        <v>2491.4</v>
      </c>
      <c r="AW27" s="21">
        <v>945.7</v>
      </c>
      <c r="AX27" s="17">
        <f t="shared" si="1"/>
        <v>37.95857750662278</v>
      </c>
      <c r="AY27" s="18">
        <v>520.5</v>
      </c>
      <c r="AZ27" s="21">
        <v>276.2</v>
      </c>
      <c r="BA27" s="17">
        <f t="shared" si="18"/>
        <v>53.06436119116235</v>
      </c>
      <c r="BB27" s="17">
        <v>480.5</v>
      </c>
      <c r="BC27" s="21">
        <v>273.2</v>
      </c>
      <c r="BD27" s="17">
        <f t="shared" si="28"/>
        <v>56.857440166493234</v>
      </c>
      <c r="BE27" s="18">
        <v>2.4</v>
      </c>
      <c r="BF27" s="18">
        <v>0</v>
      </c>
      <c r="BG27" s="17">
        <f t="shared" si="19"/>
        <v>0</v>
      </c>
      <c r="BH27" s="18">
        <v>502.3</v>
      </c>
      <c r="BI27" s="18">
        <v>46.8</v>
      </c>
      <c r="BJ27" s="17">
        <f t="shared" si="20"/>
        <v>9.317141150706748</v>
      </c>
      <c r="BK27" s="18">
        <v>1111.7</v>
      </c>
      <c r="BL27" s="18">
        <v>593.8</v>
      </c>
      <c r="BM27" s="17">
        <f t="shared" si="21"/>
        <v>53.413690743905725</v>
      </c>
      <c r="BN27" s="19">
        <v>586.8</v>
      </c>
      <c r="BO27" s="19">
        <v>334.5</v>
      </c>
      <c r="BP27" s="17">
        <f t="shared" si="22"/>
        <v>57.00408997955011</v>
      </c>
      <c r="BQ27" s="19">
        <v>358.9</v>
      </c>
      <c r="BR27" s="19">
        <v>216.1</v>
      </c>
      <c r="BS27" s="17">
        <f t="shared" si="23"/>
        <v>60.21175814990249</v>
      </c>
      <c r="BT27" s="18">
        <v>0</v>
      </c>
      <c r="BU27" s="19">
        <v>0</v>
      </c>
      <c r="BV27" s="17" t="e">
        <f t="shared" si="24"/>
        <v>#DIV/0!</v>
      </c>
      <c r="BW27" s="17">
        <f t="shared" si="2"/>
        <v>-442.7000000000003</v>
      </c>
      <c r="BX27" s="17">
        <f t="shared" si="25"/>
        <v>73.29999999999995</v>
      </c>
      <c r="BY27" s="17"/>
      <c r="BZ27" s="7"/>
      <c r="CA27" s="7"/>
      <c r="CB27" s="7"/>
      <c r="CC27" s="7"/>
      <c r="CD27" s="7"/>
      <c r="CE27" s="7"/>
      <c r="CF27" s="7"/>
      <c r="CG27" s="7"/>
    </row>
    <row r="28" spans="1:85" ht="18.75">
      <c r="A28" s="2">
        <v>13</v>
      </c>
      <c r="B28" s="16" t="s">
        <v>51</v>
      </c>
      <c r="C28" s="17">
        <f t="shared" si="3"/>
        <v>3507.3</v>
      </c>
      <c r="D28" s="17">
        <f t="shared" si="26"/>
        <v>1854.5</v>
      </c>
      <c r="E28" s="17">
        <f t="shared" si="4"/>
        <v>52.8754312434066</v>
      </c>
      <c r="F28" s="18">
        <f>I28+L28+O28+R28+U28+X28+AA28+AD28+5</f>
        <v>205.2</v>
      </c>
      <c r="G28" s="18">
        <f>J28+M28+P28+S28+V28+Y28+AB28+AE28+4.9</f>
        <v>69.10000000000001</v>
      </c>
      <c r="H28" s="17">
        <f t="shared" si="5"/>
        <v>33.67446393762184</v>
      </c>
      <c r="I28" s="18">
        <v>80</v>
      </c>
      <c r="J28" s="18">
        <v>45.8</v>
      </c>
      <c r="K28" s="17">
        <f t="shared" si="6"/>
        <v>57.25</v>
      </c>
      <c r="L28" s="18">
        <v>0.2</v>
      </c>
      <c r="M28" s="18">
        <v>0.2</v>
      </c>
      <c r="N28" s="17">
        <f t="shared" si="7"/>
        <v>100</v>
      </c>
      <c r="O28" s="18">
        <v>40</v>
      </c>
      <c r="P28" s="18">
        <v>0.8</v>
      </c>
      <c r="Q28" s="17">
        <f t="shared" si="27"/>
        <v>2</v>
      </c>
      <c r="R28" s="18">
        <v>70</v>
      </c>
      <c r="S28" s="18">
        <v>6.8</v>
      </c>
      <c r="T28" s="17">
        <f t="shared" si="8"/>
        <v>9.714285714285714</v>
      </c>
      <c r="U28" s="18">
        <v>5</v>
      </c>
      <c r="V28" s="18">
        <v>5.7</v>
      </c>
      <c r="W28" s="17">
        <f t="shared" si="9"/>
        <v>114.00000000000001</v>
      </c>
      <c r="X28" s="18"/>
      <c r="Y28" s="18"/>
      <c r="Z28" s="17" t="e">
        <f t="shared" si="10"/>
        <v>#DIV/0!</v>
      </c>
      <c r="AA28" s="18">
        <v>5</v>
      </c>
      <c r="AB28" s="18">
        <v>4.9</v>
      </c>
      <c r="AC28" s="17">
        <f t="shared" si="11"/>
        <v>98.00000000000001</v>
      </c>
      <c r="AD28" s="18"/>
      <c r="AE28" s="18"/>
      <c r="AF28" s="17" t="e">
        <f t="shared" si="12"/>
        <v>#DIV/0!</v>
      </c>
      <c r="AG28" s="18">
        <v>3127.8</v>
      </c>
      <c r="AH28" s="18">
        <v>1613.2</v>
      </c>
      <c r="AI28" s="17">
        <f t="shared" si="13"/>
        <v>51.576187735788736</v>
      </c>
      <c r="AJ28" s="17">
        <v>2074.7</v>
      </c>
      <c r="AK28" s="17">
        <v>1096.3</v>
      </c>
      <c r="AL28" s="17">
        <f t="shared" si="14"/>
        <v>52.84137465657685</v>
      </c>
      <c r="AM28" s="17">
        <v>293.2</v>
      </c>
      <c r="AN28" s="17">
        <v>171</v>
      </c>
      <c r="AO28" s="17">
        <f t="shared" si="15"/>
        <v>58.32196452933152</v>
      </c>
      <c r="AP28" s="18">
        <v>0</v>
      </c>
      <c r="AQ28" s="18">
        <v>0</v>
      </c>
      <c r="AR28" s="17" t="e">
        <f t="shared" si="16"/>
        <v>#DIV/0!</v>
      </c>
      <c r="AS28" s="18">
        <v>174.3</v>
      </c>
      <c r="AT28" s="18">
        <v>172.2</v>
      </c>
      <c r="AU28" s="17">
        <f t="shared" si="17"/>
        <v>98.79518072289156</v>
      </c>
      <c r="AV28" s="18">
        <v>3610.4</v>
      </c>
      <c r="AW28" s="18">
        <v>1845.2</v>
      </c>
      <c r="AX28" s="17">
        <f t="shared" si="1"/>
        <v>51.107910480833155</v>
      </c>
      <c r="AY28" s="18">
        <v>660.9</v>
      </c>
      <c r="AZ28" s="18">
        <v>351.9</v>
      </c>
      <c r="BA28" s="17">
        <f t="shared" si="18"/>
        <v>53.24557421697684</v>
      </c>
      <c r="BB28" s="17">
        <v>619.6</v>
      </c>
      <c r="BC28" s="18">
        <v>347.6</v>
      </c>
      <c r="BD28" s="17">
        <f t="shared" si="28"/>
        <v>56.10071013557134</v>
      </c>
      <c r="BE28" s="18">
        <v>6.9</v>
      </c>
      <c r="BF28" s="18">
        <v>0</v>
      </c>
      <c r="BG28" s="17">
        <f t="shared" si="19"/>
        <v>0</v>
      </c>
      <c r="BH28" s="18">
        <v>561.9</v>
      </c>
      <c r="BI28" s="18">
        <v>206</v>
      </c>
      <c r="BJ28" s="17">
        <f t="shared" si="20"/>
        <v>36.66132763836982</v>
      </c>
      <c r="BK28" s="18">
        <v>1335.5</v>
      </c>
      <c r="BL28" s="18">
        <v>702.7</v>
      </c>
      <c r="BM28" s="17">
        <f t="shared" si="21"/>
        <v>52.61699737925871</v>
      </c>
      <c r="BN28" s="19">
        <v>1160.4</v>
      </c>
      <c r="BO28" s="19">
        <v>628.8</v>
      </c>
      <c r="BP28" s="17">
        <f t="shared" si="22"/>
        <v>54.188210961737326</v>
      </c>
      <c r="BQ28" s="19">
        <v>52.4</v>
      </c>
      <c r="BR28" s="23">
        <v>5.7</v>
      </c>
      <c r="BS28" s="17">
        <f t="shared" si="23"/>
        <v>10.877862595419847</v>
      </c>
      <c r="BT28" s="18">
        <v>0</v>
      </c>
      <c r="BU28" s="19">
        <v>0</v>
      </c>
      <c r="BV28" s="17" t="e">
        <f t="shared" si="24"/>
        <v>#DIV/0!</v>
      </c>
      <c r="BW28" s="17">
        <f t="shared" si="2"/>
        <v>-103.09999999999991</v>
      </c>
      <c r="BX28" s="17">
        <f t="shared" si="25"/>
        <v>9.299999999999955</v>
      </c>
      <c r="BY28" s="17"/>
      <c r="BZ28" s="7"/>
      <c r="CA28" s="7"/>
      <c r="CB28" s="7"/>
      <c r="CC28" s="7"/>
      <c r="CD28" s="7"/>
      <c r="CE28" s="7"/>
      <c r="CF28" s="7"/>
      <c r="CG28" s="7"/>
    </row>
    <row r="29" spans="1:85" ht="18.75">
      <c r="A29" s="2">
        <v>14</v>
      </c>
      <c r="B29" s="16" t="s">
        <v>52</v>
      </c>
      <c r="C29" s="17">
        <f t="shared" si="3"/>
        <v>2404</v>
      </c>
      <c r="D29" s="17">
        <f t="shared" si="26"/>
        <v>1145.5</v>
      </c>
      <c r="E29" s="17">
        <f t="shared" si="4"/>
        <v>47.64975041597338</v>
      </c>
      <c r="F29" s="18">
        <f t="shared" si="29"/>
        <v>165.5</v>
      </c>
      <c r="G29" s="18">
        <f>J29+M29+P29+S29+V29+Y29+AB29+AE29+5.6</f>
        <v>62.6</v>
      </c>
      <c r="H29" s="17">
        <f t="shared" si="5"/>
        <v>37.82477341389728</v>
      </c>
      <c r="I29" s="18">
        <v>45</v>
      </c>
      <c r="J29" s="18">
        <v>26.4</v>
      </c>
      <c r="K29" s="17">
        <f t="shared" si="6"/>
        <v>58.666666666666664</v>
      </c>
      <c r="L29" s="18">
        <v>2</v>
      </c>
      <c r="M29" s="18">
        <v>0.9</v>
      </c>
      <c r="N29" s="17">
        <f t="shared" si="7"/>
        <v>45</v>
      </c>
      <c r="O29" s="18">
        <v>30</v>
      </c>
      <c r="P29" s="18">
        <v>1.1</v>
      </c>
      <c r="Q29" s="17">
        <f t="shared" si="27"/>
        <v>3.6666666666666665</v>
      </c>
      <c r="R29" s="18">
        <v>75</v>
      </c>
      <c r="S29" s="18">
        <v>26.8</v>
      </c>
      <c r="T29" s="17">
        <f t="shared" si="8"/>
        <v>35.733333333333334</v>
      </c>
      <c r="U29" s="18">
        <v>5</v>
      </c>
      <c r="V29" s="18">
        <v>1.8</v>
      </c>
      <c r="W29" s="17">
        <f t="shared" si="9"/>
        <v>36</v>
      </c>
      <c r="X29" s="18"/>
      <c r="Y29" s="18"/>
      <c r="Z29" s="17" t="e">
        <f t="shared" si="10"/>
        <v>#DIV/0!</v>
      </c>
      <c r="AA29" s="18">
        <v>3.5</v>
      </c>
      <c r="AB29" s="18">
        <v>0</v>
      </c>
      <c r="AC29" s="17">
        <f t="shared" si="11"/>
        <v>0</v>
      </c>
      <c r="AD29" s="18"/>
      <c r="AE29" s="18"/>
      <c r="AF29" s="17" t="e">
        <f>AE29/AD29*100</f>
        <v>#DIV/0!</v>
      </c>
      <c r="AG29" s="18">
        <v>2234.1</v>
      </c>
      <c r="AH29" s="18">
        <v>1082.9</v>
      </c>
      <c r="AI29" s="17">
        <f t="shared" si="13"/>
        <v>48.47142025871716</v>
      </c>
      <c r="AJ29" s="17">
        <v>1661.3</v>
      </c>
      <c r="AK29" s="17">
        <v>880</v>
      </c>
      <c r="AL29" s="17">
        <f t="shared" si="14"/>
        <v>52.970565220008424</v>
      </c>
      <c r="AM29" s="17">
        <v>216.6</v>
      </c>
      <c r="AN29" s="17">
        <v>126.4</v>
      </c>
      <c r="AO29" s="17">
        <f t="shared" si="15"/>
        <v>58.35641735918745</v>
      </c>
      <c r="AP29" s="18">
        <v>0</v>
      </c>
      <c r="AQ29" s="18">
        <v>0</v>
      </c>
      <c r="AR29" s="17" t="e">
        <f t="shared" si="16"/>
        <v>#DIV/0!</v>
      </c>
      <c r="AS29" s="18">
        <v>4.4</v>
      </c>
      <c r="AT29" s="18">
        <v>0</v>
      </c>
      <c r="AU29" s="17">
        <f t="shared" si="17"/>
        <v>0</v>
      </c>
      <c r="AV29" s="18">
        <v>2471.3</v>
      </c>
      <c r="AW29" s="18">
        <v>922.9</v>
      </c>
      <c r="AX29" s="17">
        <f t="shared" si="1"/>
        <v>37.34471735523813</v>
      </c>
      <c r="AY29" s="18">
        <v>566.7</v>
      </c>
      <c r="AZ29" s="18">
        <v>266.6</v>
      </c>
      <c r="BA29" s="17">
        <f t="shared" si="18"/>
        <v>47.04429151226399</v>
      </c>
      <c r="BB29" s="17">
        <v>526.7</v>
      </c>
      <c r="BC29" s="18">
        <v>263.6</v>
      </c>
      <c r="BD29" s="17">
        <f t="shared" si="28"/>
        <v>50.04746535029428</v>
      </c>
      <c r="BE29" s="18">
        <v>2.4</v>
      </c>
      <c r="BF29" s="18">
        <v>0</v>
      </c>
      <c r="BG29" s="17">
        <f t="shared" si="19"/>
        <v>0</v>
      </c>
      <c r="BH29" s="18">
        <v>462.9</v>
      </c>
      <c r="BI29" s="18">
        <v>96.9</v>
      </c>
      <c r="BJ29" s="17">
        <f t="shared" si="20"/>
        <v>20.933246921581336</v>
      </c>
      <c r="BK29" s="18">
        <v>1207.6</v>
      </c>
      <c r="BL29" s="18">
        <v>542.3</v>
      </c>
      <c r="BM29" s="17">
        <f t="shared" si="21"/>
        <v>44.90725405763498</v>
      </c>
      <c r="BN29" s="19">
        <v>929.4</v>
      </c>
      <c r="BO29" s="19">
        <v>433.7</v>
      </c>
      <c r="BP29" s="17">
        <f t="shared" si="22"/>
        <v>46.66451474069292</v>
      </c>
      <c r="BQ29" s="19">
        <v>82.4</v>
      </c>
      <c r="BR29" s="19">
        <v>66.4</v>
      </c>
      <c r="BS29" s="17">
        <f t="shared" si="23"/>
        <v>80.58252427184466</v>
      </c>
      <c r="BT29" s="18">
        <v>0</v>
      </c>
      <c r="BU29" s="19">
        <v>0</v>
      </c>
      <c r="BV29" s="17" t="e">
        <f t="shared" si="24"/>
        <v>#DIV/0!</v>
      </c>
      <c r="BW29" s="17">
        <f t="shared" si="2"/>
        <v>-67.30000000000018</v>
      </c>
      <c r="BX29" s="17">
        <f t="shared" si="25"/>
        <v>222.60000000000002</v>
      </c>
      <c r="BY29" s="17"/>
      <c r="BZ29" s="7"/>
      <c r="CA29" s="7"/>
      <c r="CB29" s="7"/>
      <c r="CC29" s="7"/>
      <c r="CD29" s="7"/>
      <c r="CE29" s="7"/>
      <c r="CF29" s="7"/>
      <c r="CG29" s="7"/>
    </row>
    <row r="30" spans="1:85" ht="18.75">
      <c r="A30" s="2">
        <v>15</v>
      </c>
      <c r="B30" s="16" t="s">
        <v>53</v>
      </c>
      <c r="C30" s="17">
        <f t="shared" si="3"/>
        <v>2891.1</v>
      </c>
      <c r="D30" s="17">
        <f t="shared" si="26"/>
        <v>1883.1</v>
      </c>
      <c r="E30" s="17">
        <f t="shared" si="4"/>
        <v>65.13437791843934</v>
      </c>
      <c r="F30" s="18">
        <f t="shared" si="29"/>
        <v>278.1</v>
      </c>
      <c r="G30" s="18">
        <f>J30+M30+P30+S30+V30+Y30+AB30+AE30+48.4</f>
        <v>187.1</v>
      </c>
      <c r="H30" s="17">
        <f t="shared" si="5"/>
        <v>67.2779575692197</v>
      </c>
      <c r="I30" s="18">
        <v>102.6</v>
      </c>
      <c r="J30" s="18">
        <v>54.6</v>
      </c>
      <c r="K30" s="17">
        <f t="shared" si="6"/>
        <v>53.216374269005854</v>
      </c>
      <c r="L30" s="18">
        <v>37</v>
      </c>
      <c r="M30" s="18">
        <v>37.9</v>
      </c>
      <c r="N30" s="17">
        <f t="shared" si="7"/>
        <v>102.43243243243244</v>
      </c>
      <c r="O30" s="18">
        <v>35</v>
      </c>
      <c r="P30" s="21">
        <v>1.1</v>
      </c>
      <c r="Q30" s="17">
        <f t="shared" si="27"/>
        <v>3.1428571428571432</v>
      </c>
      <c r="R30" s="18">
        <v>70</v>
      </c>
      <c r="S30" s="18">
        <v>38.3</v>
      </c>
      <c r="T30" s="17">
        <f t="shared" si="8"/>
        <v>54.714285714285715</v>
      </c>
      <c r="U30" s="18">
        <v>25</v>
      </c>
      <c r="V30" s="18">
        <v>6.8</v>
      </c>
      <c r="W30" s="17">
        <f t="shared" si="9"/>
        <v>27.200000000000003</v>
      </c>
      <c r="X30" s="18"/>
      <c r="Y30" s="18"/>
      <c r="Z30" s="17" t="e">
        <f t="shared" si="10"/>
        <v>#DIV/0!</v>
      </c>
      <c r="AA30" s="18">
        <v>3.5</v>
      </c>
      <c r="AB30" s="18">
        <v>0</v>
      </c>
      <c r="AC30" s="17">
        <f t="shared" si="11"/>
        <v>0</v>
      </c>
      <c r="AD30" s="18"/>
      <c r="AE30" s="18"/>
      <c r="AF30" s="17" t="e">
        <f t="shared" si="12"/>
        <v>#DIV/0!</v>
      </c>
      <c r="AG30" s="18">
        <v>2607.7</v>
      </c>
      <c r="AH30" s="18">
        <v>1693</v>
      </c>
      <c r="AI30" s="17">
        <f t="shared" si="13"/>
        <v>64.9231123212026</v>
      </c>
      <c r="AJ30" s="17">
        <v>1051.8</v>
      </c>
      <c r="AK30" s="17">
        <v>555.8</v>
      </c>
      <c r="AL30" s="17">
        <f t="shared" si="14"/>
        <v>52.84274576915763</v>
      </c>
      <c r="AM30" s="17">
        <v>653.8</v>
      </c>
      <c r="AN30" s="17">
        <v>442.2</v>
      </c>
      <c r="AO30" s="17">
        <f t="shared" si="15"/>
        <v>67.6353624961762</v>
      </c>
      <c r="AP30" s="18">
        <v>0</v>
      </c>
      <c r="AQ30" s="18">
        <v>0</v>
      </c>
      <c r="AR30" s="17" t="e">
        <f t="shared" si="16"/>
        <v>#DIV/0!</v>
      </c>
      <c r="AS30" s="18">
        <v>5.3</v>
      </c>
      <c r="AT30" s="21">
        <v>3</v>
      </c>
      <c r="AU30" s="17">
        <f t="shared" si="17"/>
        <v>56.60377358490566</v>
      </c>
      <c r="AV30" s="18">
        <v>2959.6</v>
      </c>
      <c r="AW30" s="21">
        <v>1026.3</v>
      </c>
      <c r="AX30" s="17">
        <f t="shared" si="1"/>
        <v>34.67698337613191</v>
      </c>
      <c r="AY30" s="18">
        <v>544.7</v>
      </c>
      <c r="AZ30" s="21">
        <v>325.5</v>
      </c>
      <c r="BA30" s="17">
        <f t="shared" si="18"/>
        <v>59.75766476959794</v>
      </c>
      <c r="BB30" s="17">
        <v>504.2</v>
      </c>
      <c r="BC30" s="21">
        <v>322</v>
      </c>
      <c r="BD30" s="17">
        <f t="shared" si="28"/>
        <v>63.86354621182071</v>
      </c>
      <c r="BE30" s="18">
        <v>48.1</v>
      </c>
      <c r="BF30" s="18">
        <v>0</v>
      </c>
      <c r="BG30" s="17">
        <f t="shared" si="19"/>
        <v>0</v>
      </c>
      <c r="BH30" s="18">
        <v>433.7</v>
      </c>
      <c r="BI30" s="18">
        <v>221.7</v>
      </c>
      <c r="BJ30" s="17">
        <f t="shared" si="20"/>
        <v>51.1182845284759</v>
      </c>
      <c r="BK30" s="18">
        <v>1741.8</v>
      </c>
      <c r="BL30" s="18">
        <v>462.8</v>
      </c>
      <c r="BM30" s="17">
        <f t="shared" si="21"/>
        <v>26.570214720404177</v>
      </c>
      <c r="BN30" s="19">
        <v>417.8</v>
      </c>
      <c r="BO30" s="23">
        <v>218</v>
      </c>
      <c r="BP30" s="17">
        <f t="shared" si="22"/>
        <v>52.17807563427477</v>
      </c>
      <c r="BQ30" s="19">
        <v>384.7</v>
      </c>
      <c r="BR30" s="19">
        <v>215.4</v>
      </c>
      <c r="BS30" s="17">
        <f t="shared" si="23"/>
        <v>55.99168182999741</v>
      </c>
      <c r="BT30" s="18">
        <v>0</v>
      </c>
      <c r="BU30" s="19">
        <v>0</v>
      </c>
      <c r="BV30" s="17" t="e">
        <f t="shared" si="24"/>
        <v>#DIV/0!</v>
      </c>
      <c r="BW30" s="17">
        <f t="shared" si="2"/>
        <v>-68.5</v>
      </c>
      <c r="BX30" s="17">
        <f t="shared" si="25"/>
        <v>856.8</v>
      </c>
      <c r="BY30" s="17"/>
      <c r="BZ30" s="7"/>
      <c r="CA30" s="7"/>
      <c r="CB30" s="7"/>
      <c r="CC30" s="7"/>
      <c r="CD30" s="7"/>
      <c r="CE30" s="7"/>
      <c r="CF30" s="7"/>
      <c r="CG30" s="7"/>
    </row>
    <row r="31" spans="1:85" ht="18.75">
      <c r="A31" s="2">
        <v>16</v>
      </c>
      <c r="B31" s="16" t="s">
        <v>54</v>
      </c>
      <c r="C31" s="17">
        <f t="shared" si="3"/>
        <v>1824.8</v>
      </c>
      <c r="D31" s="17">
        <f t="shared" si="26"/>
        <v>1069.3999999999999</v>
      </c>
      <c r="E31" s="17">
        <f t="shared" si="4"/>
        <v>58.603682595352915</v>
      </c>
      <c r="F31" s="18">
        <f t="shared" si="29"/>
        <v>264.5</v>
      </c>
      <c r="G31" s="18">
        <f>J31+M31+P31+S31+V31+Y31+AB31+AE31+3.1</f>
        <v>222.99999999999997</v>
      </c>
      <c r="H31" s="17">
        <f t="shared" si="5"/>
        <v>84.31001890359168</v>
      </c>
      <c r="I31" s="18">
        <v>111</v>
      </c>
      <c r="J31" s="21">
        <v>68.1</v>
      </c>
      <c r="K31" s="17">
        <f t="shared" si="6"/>
        <v>61.35135135135135</v>
      </c>
      <c r="L31" s="18">
        <v>7</v>
      </c>
      <c r="M31" s="18">
        <v>83.9</v>
      </c>
      <c r="N31" s="17">
        <f t="shared" si="7"/>
        <v>1198.5714285714287</v>
      </c>
      <c r="O31" s="18">
        <v>41</v>
      </c>
      <c r="P31" s="18">
        <v>3.1</v>
      </c>
      <c r="Q31" s="17">
        <f t="shared" si="27"/>
        <v>7.560975609756097</v>
      </c>
      <c r="R31" s="18">
        <v>81</v>
      </c>
      <c r="S31" s="18">
        <v>50.8</v>
      </c>
      <c r="T31" s="17">
        <f t="shared" si="8"/>
        <v>62.716049382716044</v>
      </c>
      <c r="U31" s="18">
        <v>16</v>
      </c>
      <c r="V31" s="18">
        <v>14</v>
      </c>
      <c r="W31" s="17">
        <f t="shared" si="9"/>
        <v>87.5</v>
      </c>
      <c r="X31" s="18"/>
      <c r="Y31" s="18"/>
      <c r="Z31" s="17" t="e">
        <f t="shared" si="10"/>
        <v>#DIV/0!</v>
      </c>
      <c r="AA31" s="18">
        <v>3.5</v>
      </c>
      <c r="AB31" s="18">
        <v>0</v>
      </c>
      <c r="AC31" s="17">
        <f t="shared" si="11"/>
        <v>0</v>
      </c>
      <c r="AD31" s="18"/>
      <c r="AE31" s="18"/>
      <c r="AF31" s="17" t="e">
        <f t="shared" si="12"/>
        <v>#DIV/0!</v>
      </c>
      <c r="AG31" s="18">
        <v>1557.6</v>
      </c>
      <c r="AH31" s="18">
        <v>846.4</v>
      </c>
      <c r="AI31" s="17">
        <f t="shared" si="13"/>
        <v>54.34001027221367</v>
      </c>
      <c r="AJ31" s="22">
        <v>795.9</v>
      </c>
      <c r="AK31" s="17">
        <v>420.6</v>
      </c>
      <c r="AL31" s="17">
        <f t="shared" si="14"/>
        <v>52.845834903882405</v>
      </c>
      <c r="AM31" s="17">
        <v>557.5</v>
      </c>
      <c r="AN31" s="17">
        <v>325.3</v>
      </c>
      <c r="AO31" s="17">
        <f t="shared" si="15"/>
        <v>58.34977578475337</v>
      </c>
      <c r="AP31" s="18">
        <v>0</v>
      </c>
      <c r="AQ31" s="18">
        <v>0</v>
      </c>
      <c r="AR31" s="17" t="e">
        <f t="shared" si="16"/>
        <v>#DIV/0!</v>
      </c>
      <c r="AS31" s="18">
        <v>2.7</v>
      </c>
      <c r="AT31" s="18">
        <v>0</v>
      </c>
      <c r="AU31" s="17">
        <f t="shared" si="17"/>
        <v>0</v>
      </c>
      <c r="AV31" s="18">
        <v>1860.4</v>
      </c>
      <c r="AW31" s="18">
        <v>798.1</v>
      </c>
      <c r="AX31" s="17">
        <f t="shared" si="1"/>
        <v>42.899376478176734</v>
      </c>
      <c r="AY31" s="18">
        <v>553.6</v>
      </c>
      <c r="AZ31" s="18">
        <v>233.1</v>
      </c>
      <c r="BA31" s="17">
        <f t="shared" si="18"/>
        <v>42.10621387283236</v>
      </c>
      <c r="BB31" s="17">
        <v>513.6</v>
      </c>
      <c r="BC31" s="18">
        <v>230.1</v>
      </c>
      <c r="BD31" s="17">
        <f t="shared" si="28"/>
        <v>44.80140186915887</v>
      </c>
      <c r="BE31" s="18">
        <v>2.4</v>
      </c>
      <c r="BF31" s="18">
        <v>0</v>
      </c>
      <c r="BG31" s="17">
        <f t="shared" si="19"/>
        <v>0</v>
      </c>
      <c r="BH31" s="18">
        <v>276.7</v>
      </c>
      <c r="BI31" s="21">
        <v>206.7</v>
      </c>
      <c r="BJ31" s="17">
        <f t="shared" si="20"/>
        <v>74.70184315142754</v>
      </c>
      <c r="BK31" s="18">
        <v>897.4</v>
      </c>
      <c r="BL31" s="18">
        <v>340.6</v>
      </c>
      <c r="BM31" s="17">
        <f t="shared" si="21"/>
        <v>37.954089592155114</v>
      </c>
      <c r="BN31" s="19">
        <v>494.3</v>
      </c>
      <c r="BO31" s="19">
        <v>244</v>
      </c>
      <c r="BP31" s="17">
        <f t="shared" si="22"/>
        <v>49.36273518106413</v>
      </c>
      <c r="BQ31" s="19">
        <v>287.6</v>
      </c>
      <c r="BR31" s="19">
        <v>64.9</v>
      </c>
      <c r="BS31" s="17">
        <f t="shared" si="23"/>
        <v>22.566063977746868</v>
      </c>
      <c r="BT31" s="18">
        <v>0</v>
      </c>
      <c r="BU31" s="19">
        <v>0</v>
      </c>
      <c r="BV31" s="17" t="e">
        <f t="shared" si="24"/>
        <v>#DIV/0!</v>
      </c>
      <c r="BW31" s="17">
        <f t="shared" si="2"/>
        <v>-35.600000000000136</v>
      </c>
      <c r="BX31" s="17">
        <f t="shared" si="25"/>
        <v>271.29999999999984</v>
      </c>
      <c r="BY31" s="17"/>
      <c r="BZ31" s="7"/>
      <c r="CA31" s="7"/>
      <c r="CB31" s="7"/>
      <c r="CC31" s="7"/>
      <c r="CD31" s="7"/>
      <c r="CE31" s="7"/>
      <c r="CF31" s="7"/>
      <c r="CG31" s="7"/>
    </row>
    <row r="32" spans="1:85" ht="18.75">
      <c r="A32" s="2">
        <v>17</v>
      </c>
      <c r="B32" s="16" t="s">
        <v>55</v>
      </c>
      <c r="C32" s="17">
        <f>F32+AG32+AS32</f>
        <v>2251</v>
      </c>
      <c r="D32" s="17">
        <f t="shared" si="26"/>
        <v>1061</v>
      </c>
      <c r="E32" s="17">
        <f t="shared" si="4"/>
        <v>47.13460684140382</v>
      </c>
      <c r="F32" s="18">
        <f>I32+L32+O32+R32+U32+X32+AA32+AD32+5</f>
        <v>212.8</v>
      </c>
      <c r="G32" s="18">
        <f>J32+M32+P32+S32+V32+Y32+AB32+AE32+5.4</f>
        <v>80.2</v>
      </c>
      <c r="H32" s="17">
        <f t="shared" si="5"/>
        <v>37.68796992481203</v>
      </c>
      <c r="I32" s="18">
        <v>74.8</v>
      </c>
      <c r="J32" s="18">
        <v>56.1</v>
      </c>
      <c r="K32" s="17">
        <f t="shared" si="6"/>
        <v>75</v>
      </c>
      <c r="L32" s="18">
        <v>5</v>
      </c>
      <c r="M32" s="18">
        <v>0</v>
      </c>
      <c r="N32" s="17">
        <f t="shared" si="7"/>
        <v>0</v>
      </c>
      <c r="O32" s="18">
        <v>35</v>
      </c>
      <c r="P32" s="18">
        <v>4.4</v>
      </c>
      <c r="Q32" s="17">
        <f t="shared" si="27"/>
        <v>12.571428571428573</v>
      </c>
      <c r="R32" s="18">
        <v>85</v>
      </c>
      <c r="S32" s="18">
        <v>6.6</v>
      </c>
      <c r="T32" s="17">
        <f t="shared" si="8"/>
        <v>7.76470588235294</v>
      </c>
      <c r="U32" s="18">
        <v>3</v>
      </c>
      <c r="V32" s="18">
        <v>0.5</v>
      </c>
      <c r="W32" s="17">
        <f t="shared" si="9"/>
        <v>16.666666666666664</v>
      </c>
      <c r="X32" s="18"/>
      <c r="Y32" s="18"/>
      <c r="Z32" s="17" t="e">
        <f t="shared" si="10"/>
        <v>#DIV/0!</v>
      </c>
      <c r="AA32" s="18">
        <v>5</v>
      </c>
      <c r="AB32" s="18">
        <v>7.2</v>
      </c>
      <c r="AC32" s="17">
        <f t="shared" si="11"/>
        <v>144</v>
      </c>
      <c r="AD32" s="18"/>
      <c r="AE32" s="18"/>
      <c r="AF32" s="17" t="e">
        <f t="shared" si="12"/>
        <v>#DIV/0!</v>
      </c>
      <c r="AG32" s="18">
        <v>2033</v>
      </c>
      <c r="AH32" s="18">
        <v>980.8</v>
      </c>
      <c r="AI32" s="17">
        <f t="shared" si="13"/>
        <v>48.243974422036395</v>
      </c>
      <c r="AJ32" s="17">
        <v>1730.5</v>
      </c>
      <c r="AK32" s="17">
        <v>914.4</v>
      </c>
      <c r="AL32" s="17">
        <f t="shared" si="14"/>
        <v>52.84021958971395</v>
      </c>
      <c r="AM32" s="17">
        <v>0</v>
      </c>
      <c r="AN32" s="17">
        <v>0</v>
      </c>
      <c r="AO32" s="17" t="e">
        <f t="shared" si="15"/>
        <v>#DIV/0!</v>
      </c>
      <c r="AP32" s="18">
        <v>0</v>
      </c>
      <c r="AQ32" s="18">
        <v>0</v>
      </c>
      <c r="AR32" s="17" t="e">
        <f t="shared" si="16"/>
        <v>#DIV/0!</v>
      </c>
      <c r="AS32" s="18">
        <v>5.2</v>
      </c>
      <c r="AT32" s="18">
        <v>0</v>
      </c>
      <c r="AU32" s="17">
        <f t="shared" si="17"/>
        <v>0</v>
      </c>
      <c r="AV32" s="18">
        <v>2375.2</v>
      </c>
      <c r="AW32" s="18">
        <v>978</v>
      </c>
      <c r="AX32" s="17">
        <f t="shared" si="1"/>
        <v>41.175479959582354</v>
      </c>
      <c r="AY32" s="18">
        <v>571.7</v>
      </c>
      <c r="AZ32" s="18">
        <v>293.8</v>
      </c>
      <c r="BA32" s="17">
        <f t="shared" si="18"/>
        <v>51.39058947000174</v>
      </c>
      <c r="BB32" s="17">
        <v>531.2</v>
      </c>
      <c r="BC32" s="18">
        <v>290.3</v>
      </c>
      <c r="BD32" s="17">
        <f t="shared" si="28"/>
        <v>54.64984939759036</v>
      </c>
      <c r="BE32" s="18">
        <v>2.4</v>
      </c>
      <c r="BF32" s="18">
        <v>0</v>
      </c>
      <c r="BG32" s="17">
        <f t="shared" si="19"/>
        <v>0</v>
      </c>
      <c r="BH32" s="18">
        <v>466</v>
      </c>
      <c r="BI32" s="18">
        <v>56</v>
      </c>
      <c r="BJ32" s="17">
        <f t="shared" si="20"/>
        <v>12.017167381974248</v>
      </c>
      <c r="BK32" s="18">
        <v>1170.4</v>
      </c>
      <c r="BL32" s="18">
        <v>575.2</v>
      </c>
      <c r="BM32" s="17">
        <f t="shared" si="21"/>
        <v>49.14559125085441</v>
      </c>
      <c r="BN32" s="19">
        <v>811.2</v>
      </c>
      <c r="BO32" s="23">
        <v>398.9</v>
      </c>
      <c r="BP32" s="17">
        <f t="shared" si="22"/>
        <v>49.1740631163708</v>
      </c>
      <c r="BQ32" s="19">
        <v>266.8</v>
      </c>
      <c r="BR32" s="19">
        <v>117</v>
      </c>
      <c r="BS32" s="17">
        <f t="shared" si="23"/>
        <v>43.853073463268366</v>
      </c>
      <c r="BT32" s="18">
        <v>0</v>
      </c>
      <c r="BU32" s="19">
        <v>0</v>
      </c>
      <c r="BV32" s="17" t="e">
        <f t="shared" si="24"/>
        <v>#DIV/0!</v>
      </c>
      <c r="BW32" s="17">
        <f t="shared" si="2"/>
        <v>-124.19999999999982</v>
      </c>
      <c r="BX32" s="17">
        <f t="shared" si="25"/>
        <v>83</v>
      </c>
      <c r="BY32" s="17"/>
      <c r="BZ32" s="7"/>
      <c r="CA32" s="7"/>
      <c r="CB32" s="7"/>
      <c r="CC32" s="7"/>
      <c r="CD32" s="7"/>
      <c r="CE32" s="7"/>
      <c r="CF32" s="7"/>
      <c r="CG32" s="7"/>
    </row>
    <row r="33" spans="1:85" ht="18.75">
      <c r="A33" s="2">
        <v>18</v>
      </c>
      <c r="B33" s="16" t="s">
        <v>56</v>
      </c>
      <c r="C33" s="17">
        <f t="shared" si="3"/>
        <v>1877.3000000000002</v>
      </c>
      <c r="D33" s="17">
        <f t="shared" si="26"/>
        <v>980.9</v>
      </c>
      <c r="E33" s="17">
        <f t="shared" si="4"/>
        <v>52.25057263090608</v>
      </c>
      <c r="F33" s="18">
        <f t="shared" si="29"/>
        <v>157.4</v>
      </c>
      <c r="G33" s="18">
        <f>J33+M33+P33+S33+V33+Y33+AB33+AE33+4.1+8.5+28+21.4</f>
        <v>102.5</v>
      </c>
      <c r="H33" s="17">
        <f t="shared" si="5"/>
        <v>65.12071156289707</v>
      </c>
      <c r="I33" s="18">
        <v>42.9</v>
      </c>
      <c r="J33" s="21">
        <v>26.6</v>
      </c>
      <c r="K33" s="17">
        <f t="shared" si="6"/>
        <v>62.004662004662016</v>
      </c>
      <c r="L33" s="18">
        <v>0</v>
      </c>
      <c r="M33" s="18">
        <v>0</v>
      </c>
      <c r="N33" s="17" t="e">
        <f t="shared" si="7"/>
        <v>#DIV/0!</v>
      </c>
      <c r="O33" s="18">
        <v>20</v>
      </c>
      <c r="P33" s="18">
        <v>2.3</v>
      </c>
      <c r="Q33" s="17">
        <f t="shared" si="27"/>
        <v>11.5</v>
      </c>
      <c r="R33" s="18">
        <v>81</v>
      </c>
      <c r="S33" s="18">
        <v>7.1</v>
      </c>
      <c r="T33" s="17">
        <f t="shared" si="8"/>
        <v>8.765432098765432</v>
      </c>
      <c r="U33" s="18">
        <v>5</v>
      </c>
      <c r="V33" s="18">
        <v>4.5</v>
      </c>
      <c r="W33" s="17">
        <f t="shared" si="9"/>
        <v>90</v>
      </c>
      <c r="X33" s="18"/>
      <c r="Y33" s="18"/>
      <c r="Z33" s="17" t="e">
        <f t="shared" si="10"/>
        <v>#DIV/0!</v>
      </c>
      <c r="AA33" s="18">
        <v>3.5</v>
      </c>
      <c r="AB33" s="18">
        <v>0</v>
      </c>
      <c r="AC33" s="17">
        <f t="shared" si="11"/>
        <v>0</v>
      </c>
      <c r="AD33" s="18"/>
      <c r="AE33" s="18"/>
      <c r="AF33" s="17" t="e">
        <f t="shared" si="12"/>
        <v>#DIV/0!</v>
      </c>
      <c r="AG33" s="18">
        <v>1716.5</v>
      </c>
      <c r="AH33" s="18">
        <v>878.4</v>
      </c>
      <c r="AI33" s="17">
        <f t="shared" si="13"/>
        <v>51.17390037867754</v>
      </c>
      <c r="AJ33" s="17">
        <v>1370</v>
      </c>
      <c r="AK33" s="22">
        <v>723.9</v>
      </c>
      <c r="AL33" s="17">
        <f t="shared" si="14"/>
        <v>52.839416058394164</v>
      </c>
      <c r="AM33" s="17">
        <v>159.3</v>
      </c>
      <c r="AN33" s="17">
        <v>92.9</v>
      </c>
      <c r="AO33" s="17">
        <f t="shared" si="15"/>
        <v>58.317639673571875</v>
      </c>
      <c r="AP33" s="18">
        <v>0</v>
      </c>
      <c r="AQ33" s="18">
        <v>0</v>
      </c>
      <c r="AR33" s="17" t="e">
        <f t="shared" si="16"/>
        <v>#DIV/0!</v>
      </c>
      <c r="AS33" s="18">
        <v>3.4</v>
      </c>
      <c r="AT33" s="18">
        <v>0</v>
      </c>
      <c r="AU33" s="17">
        <f t="shared" si="17"/>
        <v>0</v>
      </c>
      <c r="AV33" s="18">
        <v>1957.3</v>
      </c>
      <c r="AW33" s="18">
        <v>856</v>
      </c>
      <c r="AX33" s="17">
        <f>AW33/AV33*100</f>
        <v>43.733714811219535</v>
      </c>
      <c r="AY33" s="18">
        <v>592.9</v>
      </c>
      <c r="AZ33" s="18">
        <v>282.2</v>
      </c>
      <c r="BA33" s="17">
        <f t="shared" si="18"/>
        <v>47.59655928487097</v>
      </c>
      <c r="BB33" s="17">
        <v>550.9</v>
      </c>
      <c r="BC33" s="18">
        <v>277.2</v>
      </c>
      <c r="BD33" s="17">
        <f t="shared" si="28"/>
        <v>50.31766200762389</v>
      </c>
      <c r="BE33" s="18">
        <v>5.1</v>
      </c>
      <c r="BF33" s="18">
        <v>0</v>
      </c>
      <c r="BG33" s="17">
        <f t="shared" si="19"/>
        <v>0</v>
      </c>
      <c r="BH33" s="18">
        <v>475.7</v>
      </c>
      <c r="BI33" s="18">
        <v>192</v>
      </c>
      <c r="BJ33" s="17">
        <f t="shared" si="20"/>
        <v>40.36157241959218</v>
      </c>
      <c r="BK33" s="18">
        <v>828.9</v>
      </c>
      <c r="BL33" s="18">
        <v>363.5</v>
      </c>
      <c r="BM33" s="17">
        <f t="shared" si="21"/>
        <v>43.853299553625284</v>
      </c>
      <c r="BN33" s="19">
        <v>674.5</v>
      </c>
      <c r="BO33" s="19">
        <v>344.8</v>
      </c>
      <c r="BP33" s="17">
        <f t="shared" si="22"/>
        <v>51.11934766493699</v>
      </c>
      <c r="BQ33" s="19">
        <v>36.6</v>
      </c>
      <c r="BR33" s="23">
        <v>0.5</v>
      </c>
      <c r="BS33" s="17">
        <f t="shared" si="23"/>
        <v>1.366120218579235</v>
      </c>
      <c r="BT33" s="18">
        <v>0</v>
      </c>
      <c r="BU33" s="19">
        <v>0</v>
      </c>
      <c r="BV33" s="17" t="e">
        <f t="shared" si="24"/>
        <v>#DIV/0!</v>
      </c>
      <c r="BW33" s="17">
        <f t="shared" si="2"/>
        <v>-79.99999999999977</v>
      </c>
      <c r="BX33" s="17">
        <f t="shared" si="25"/>
        <v>124.89999999999998</v>
      </c>
      <c r="BY33" s="17"/>
      <c r="BZ33" s="7"/>
      <c r="CA33" s="7"/>
      <c r="CB33" s="7"/>
      <c r="CC33" s="7"/>
      <c r="CD33" s="7"/>
      <c r="CE33" s="7"/>
      <c r="CF33" s="7"/>
      <c r="CG33" s="7"/>
    </row>
    <row r="34" spans="1:85" ht="18.75">
      <c r="A34" s="2">
        <v>19</v>
      </c>
      <c r="B34" s="16" t="s">
        <v>57</v>
      </c>
      <c r="C34" s="17">
        <f t="shared" si="3"/>
        <v>5115.6</v>
      </c>
      <c r="D34" s="17">
        <f>G34+AH34+AT34-0.1</f>
        <v>1464.9</v>
      </c>
      <c r="E34" s="17">
        <f t="shared" si="4"/>
        <v>28.635937133474076</v>
      </c>
      <c r="F34" s="18">
        <f t="shared" si="29"/>
        <v>529.7</v>
      </c>
      <c r="G34" s="29">
        <f>J34+M34+P34+S34+V34+Y34+AB34+AE34+5.7+0.9</f>
        <v>319.2999999999999</v>
      </c>
      <c r="H34" s="17">
        <f t="shared" si="5"/>
        <v>60.2794034359071</v>
      </c>
      <c r="I34" s="18">
        <v>168.2</v>
      </c>
      <c r="J34" s="18">
        <v>104.4</v>
      </c>
      <c r="K34" s="17">
        <f t="shared" si="6"/>
        <v>62.068965517241395</v>
      </c>
      <c r="L34" s="18">
        <v>10</v>
      </c>
      <c r="M34" s="18">
        <v>32.6</v>
      </c>
      <c r="N34" s="17">
        <f t="shared" si="7"/>
        <v>326</v>
      </c>
      <c r="O34" s="18">
        <v>50</v>
      </c>
      <c r="P34" s="18">
        <v>6.2</v>
      </c>
      <c r="Q34" s="17">
        <f t="shared" si="27"/>
        <v>12.4</v>
      </c>
      <c r="R34" s="18">
        <v>281</v>
      </c>
      <c r="S34" s="18">
        <v>117.1</v>
      </c>
      <c r="T34" s="17">
        <f t="shared" si="8"/>
        <v>41.672597864768676</v>
      </c>
      <c r="U34" s="18">
        <v>6</v>
      </c>
      <c r="V34" s="18">
        <v>1.2</v>
      </c>
      <c r="W34" s="17">
        <f t="shared" si="9"/>
        <v>20</v>
      </c>
      <c r="X34" s="18"/>
      <c r="Y34" s="18"/>
      <c r="Z34" s="17" t="e">
        <f t="shared" si="10"/>
        <v>#DIV/0!</v>
      </c>
      <c r="AA34" s="18">
        <v>9.5</v>
      </c>
      <c r="AB34" s="18">
        <v>51.2</v>
      </c>
      <c r="AC34" s="17">
        <f t="shared" si="11"/>
        <v>538.9473684210526</v>
      </c>
      <c r="AD34" s="18"/>
      <c r="AE34" s="18"/>
      <c r="AF34" s="17" t="e">
        <f t="shared" si="12"/>
        <v>#DIV/0!</v>
      </c>
      <c r="AG34" s="21">
        <v>4581.3</v>
      </c>
      <c r="AH34" s="21">
        <v>1143.7</v>
      </c>
      <c r="AI34" s="17">
        <f t="shared" si="13"/>
        <v>24.964529718638815</v>
      </c>
      <c r="AJ34" s="17">
        <v>1792.6</v>
      </c>
      <c r="AK34" s="17">
        <v>947.2</v>
      </c>
      <c r="AL34" s="17">
        <f t="shared" si="14"/>
        <v>52.839451076648444</v>
      </c>
      <c r="AM34" s="17">
        <v>51.4</v>
      </c>
      <c r="AN34" s="17">
        <v>30</v>
      </c>
      <c r="AO34" s="17">
        <f t="shared" si="15"/>
        <v>58.36575875486382</v>
      </c>
      <c r="AP34" s="18">
        <v>0</v>
      </c>
      <c r="AQ34" s="18">
        <v>0</v>
      </c>
      <c r="AR34" s="17" t="e">
        <f t="shared" si="16"/>
        <v>#DIV/0!</v>
      </c>
      <c r="AS34" s="18">
        <v>4.6</v>
      </c>
      <c r="AT34" s="18">
        <v>2</v>
      </c>
      <c r="AU34" s="17">
        <f t="shared" si="17"/>
        <v>43.47826086956522</v>
      </c>
      <c r="AV34" s="18">
        <v>5372.1</v>
      </c>
      <c r="AW34" s="18">
        <v>1479.2</v>
      </c>
      <c r="AX34" s="17">
        <f>AW34/AV34*100</f>
        <v>27.534856015338505</v>
      </c>
      <c r="AY34" s="18">
        <v>639.7</v>
      </c>
      <c r="AZ34" s="21">
        <v>341.8</v>
      </c>
      <c r="BA34" s="17">
        <f t="shared" si="18"/>
        <v>53.43129591996249</v>
      </c>
      <c r="BB34" s="17">
        <v>587.6</v>
      </c>
      <c r="BC34" s="21">
        <v>326.8</v>
      </c>
      <c r="BD34" s="17">
        <f t="shared" si="28"/>
        <v>55.61606535057862</v>
      </c>
      <c r="BE34" s="18">
        <v>19.1</v>
      </c>
      <c r="BF34" s="18">
        <v>0</v>
      </c>
      <c r="BG34" s="17">
        <f t="shared" si="19"/>
        <v>0</v>
      </c>
      <c r="BH34" s="18">
        <v>2820.3</v>
      </c>
      <c r="BI34" s="18">
        <v>268.4</v>
      </c>
      <c r="BJ34" s="17">
        <f t="shared" si="20"/>
        <v>9.516718079636917</v>
      </c>
      <c r="BK34" s="18">
        <v>1502.3</v>
      </c>
      <c r="BL34" s="21">
        <v>808.5</v>
      </c>
      <c r="BM34" s="17">
        <f t="shared" si="21"/>
        <v>53.81747986420822</v>
      </c>
      <c r="BN34" s="19">
        <v>876.9</v>
      </c>
      <c r="BO34" s="23">
        <v>468.3</v>
      </c>
      <c r="BP34" s="17">
        <f t="shared" si="22"/>
        <v>53.404036948340746</v>
      </c>
      <c r="BQ34" s="19">
        <v>463.5</v>
      </c>
      <c r="BR34" s="19">
        <v>267.1</v>
      </c>
      <c r="BS34" s="17">
        <f t="shared" si="23"/>
        <v>57.62675296655879</v>
      </c>
      <c r="BT34" s="18">
        <v>0</v>
      </c>
      <c r="BU34" s="19">
        <v>0</v>
      </c>
      <c r="BV34" s="17" t="e">
        <f t="shared" si="24"/>
        <v>#DIV/0!</v>
      </c>
      <c r="BW34" s="17">
        <f t="shared" si="2"/>
        <v>-256.5</v>
      </c>
      <c r="BX34" s="17">
        <f t="shared" si="25"/>
        <v>-14.299999999999955</v>
      </c>
      <c r="BY34" s="17"/>
      <c r="BZ34" s="7"/>
      <c r="CA34" s="7"/>
      <c r="CB34" s="7"/>
      <c r="CC34" s="7"/>
      <c r="CD34" s="7"/>
      <c r="CE34" s="7"/>
      <c r="CF34" s="7"/>
      <c r="CG34" s="7"/>
    </row>
    <row r="35" spans="1:86" ht="15">
      <c r="A35" s="33" t="s">
        <v>28</v>
      </c>
      <c r="B35" s="34"/>
      <c r="C35" s="27">
        <f>SUM(C16:C34)</f>
        <v>91761.90000000002</v>
      </c>
      <c r="D35" s="28">
        <f>D16+D17+D18+D19+D20+D21+D22+D23+D24+D25+D26+D27+D28+D29+D30+D31+D32+D34+D33</f>
        <v>38354.8</v>
      </c>
      <c r="E35" s="27">
        <f t="shared" si="4"/>
        <v>41.79817549549431</v>
      </c>
      <c r="F35" s="27">
        <f>SUM(F16:F34)</f>
        <v>18233</v>
      </c>
      <c r="G35" s="28">
        <f>SUM(G16:G34)</f>
        <v>11072.800000000001</v>
      </c>
      <c r="H35" s="27">
        <f>G35/F35*100</f>
        <v>60.729446607799055</v>
      </c>
      <c r="I35" s="28">
        <f>SUM(I16:I34)</f>
        <v>9978.8</v>
      </c>
      <c r="J35" s="28">
        <f>SUM(J16:J34)</f>
        <v>6252.600000000001</v>
      </c>
      <c r="K35" s="28">
        <f>J35/I35*100</f>
        <v>62.65883673387583</v>
      </c>
      <c r="L35" s="28">
        <f>SUM(L16:L34)</f>
        <v>277</v>
      </c>
      <c r="M35" s="28">
        <f>SUM(M16:M34)</f>
        <v>318.5</v>
      </c>
      <c r="N35" s="27">
        <f>M35/L35*100</f>
        <v>114.98194945848374</v>
      </c>
      <c r="O35" s="28">
        <f>SUM(O16:O34)</f>
        <v>1151</v>
      </c>
      <c r="P35" s="28">
        <f>SUM(P16:P34)</f>
        <v>135.29999999999998</v>
      </c>
      <c r="Q35" s="27">
        <f>P35/O35*100</f>
        <v>11.754995655951344</v>
      </c>
      <c r="R35" s="28">
        <f>SUM(R16:R34)</f>
        <v>6040.5</v>
      </c>
      <c r="S35" s="28">
        <f>SUM(S16:S34)</f>
        <v>2715.3</v>
      </c>
      <c r="T35" s="27">
        <f>S35/R35*100</f>
        <v>44.95157685622051</v>
      </c>
      <c r="U35" s="28">
        <f>SUM(U16:U34)</f>
        <v>510</v>
      </c>
      <c r="V35" s="28">
        <f>SUM(V16:V34)</f>
        <v>394.7</v>
      </c>
      <c r="W35" s="27">
        <f>V35/U35*100</f>
        <v>77.3921568627451</v>
      </c>
      <c r="X35" s="27">
        <f>SUM(X16:X34)</f>
        <v>0</v>
      </c>
      <c r="Y35" s="27">
        <f>SUM(Y16:Y34)</f>
        <v>0</v>
      </c>
      <c r="Z35" s="27" t="e">
        <f>Y35/X35*100</f>
        <v>#DIV/0!</v>
      </c>
      <c r="AA35" s="28">
        <f>SUM(AA16:AA34)</f>
        <v>145.7</v>
      </c>
      <c r="AB35" s="28">
        <f>SUM(AB16:AB34)</f>
        <v>41.39999999999999</v>
      </c>
      <c r="AC35" s="27">
        <f>AB35/AA35*100</f>
        <v>28.414550446122167</v>
      </c>
      <c r="AD35" s="27">
        <f>SUM(AD16:AD34)</f>
        <v>0</v>
      </c>
      <c r="AE35" s="27">
        <f>SUM(AE16:AE34)</f>
        <v>0</v>
      </c>
      <c r="AF35" s="27" t="e">
        <f>AE35/AD35*100</f>
        <v>#DIV/0!</v>
      </c>
      <c r="AG35" s="28">
        <f>SUM(AG16:AG34)</f>
        <v>72936.40000000001</v>
      </c>
      <c r="AH35" s="28">
        <f>SUM(AH16:AH34)</f>
        <v>26751.700000000004</v>
      </c>
      <c r="AI35" s="27">
        <f>AH35/AG35*100</f>
        <v>36.67811956718457</v>
      </c>
      <c r="AJ35" s="28">
        <f>SUM(AJ16:AJ34)</f>
        <v>31708.300000000003</v>
      </c>
      <c r="AK35" s="28">
        <f>SUM(AK16:AK34)</f>
        <v>16588.399999999998</v>
      </c>
      <c r="AL35" s="27">
        <f>AK35/AJ35*100</f>
        <v>52.31563975362916</v>
      </c>
      <c r="AM35" s="28">
        <f>SUM(AM16:AM34)</f>
        <v>4907.7</v>
      </c>
      <c r="AN35" s="28">
        <f>SUM(AN16:AN34)</f>
        <v>3240</v>
      </c>
      <c r="AO35" s="27">
        <f>AN35/AM35*100</f>
        <v>66.01870529983496</v>
      </c>
      <c r="AP35" s="27">
        <f>SUM(AP16:AP34)</f>
        <v>0</v>
      </c>
      <c r="AQ35" s="27">
        <f>SUM(AQ16:AQ34)</f>
        <v>0</v>
      </c>
      <c r="AR35" s="27" t="e">
        <f>AQ35/AP35*100</f>
        <v>#DIV/0!</v>
      </c>
      <c r="AS35" s="28">
        <f>SUM(AS16:AS34)</f>
        <v>592.5000000000001</v>
      </c>
      <c r="AT35" s="28">
        <f>SUM(AT16:AT34)</f>
        <v>530.4</v>
      </c>
      <c r="AU35" s="27">
        <f>AT35/AS35*100</f>
        <v>89.51898734177213</v>
      </c>
      <c r="AV35" s="27">
        <f>SUM(AV16:AV34)</f>
        <v>100766.7</v>
      </c>
      <c r="AW35" s="27">
        <f>SUM(AW16:AW34)</f>
        <v>32282.6</v>
      </c>
      <c r="AX35" s="27">
        <f>AW35/AV35*100</f>
        <v>32.03697253160022</v>
      </c>
      <c r="AY35" s="27">
        <f>SUM(AY16:AY34)</f>
        <v>13760.600000000002</v>
      </c>
      <c r="AZ35" s="27">
        <f>SUM(AZ16:AZ34)</f>
        <v>7016.5</v>
      </c>
      <c r="BA35" s="27">
        <f>AZ35/AY35*100</f>
        <v>50.98978242227808</v>
      </c>
      <c r="BB35" s="27">
        <f>SUM(BB16:BB34)</f>
        <v>12872.800000000003</v>
      </c>
      <c r="BC35" s="27">
        <f>SUM(BC16:BC34)</f>
        <v>6899.600000000001</v>
      </c>
      <c r="BD35" s="27">
        <f>BC35/BB35*100</f>
        <v>53.59828475545335</v>
      </c>
      <c r="BE35" s="27">
        <f>SUM(BE16:BE34)</f>
        <v>722.6999999999998</v>
      </c>
      <c r="BF35" s="27">
        <f>SUM(BF16:BF34)</f>
        <v>279.4</v>
      </c>
      <c r="BG35" s="27">
        <f>BF35/BE35*100</f>
        <v>38.66057838660579</v>
      </c>
      <c r="BH35" s="27">
        <f>SUM(BH16:BH34)</f>
        <v>46048.200000000004</v>
      </c>
      <c r="BI35" s="27">
        <f>SUM(BI16:BI34)</f>
        <v>7887.499999999998</v>
      </c>
      <c r="BJ35" s="27">
        <f>BI35/BH35*100</f>
        <v>17.12879113624419</v>
      </c>
      <c r="BK35" s="27">
        <f>SUM(BK16:BK34)</f>
        <v>24755.700000000004</v>
      </c>
      <c r="BL35" s="27">
        <f>SUM(BL16:BL34)</f>
        <v>10645.2</v>
      </c>
      <c r="BM35" s="27">
        <f>BL35/BK35*100</f>
        <v>43.0010058289606</v>
      </c>
      <c r="BN35" s="27">
        <f>SUM(BN16:BN34)</f>
        <v>14552.399999999998</v>
      </c>
      <c r="BO35" s="27">
        <f>SUM(BO16:BO34)</f>
        <v>7454.1</v>
      </c>
      <c r="BP35" s="27">
        <f>BO35/BN35*100</f>
        <v>51.22247876638906</v>
      </c>
      <c r="BQ35" s="27">
        <f>SUM(BQ16:BQ34)</f>
        <v>3798.7999999999997</v>
      </c>
      <c r="BR35" s="27">
        <f>SUM(BR16:BR34)</f>
        <v>1819.1000000000004</v>
      </c>
      <c r="BS35" s="27">
        <f>BR35/BQ35*100</f>
        <v>47.88617458144678</v>
      </c>
      <c r="BT35" s="27">
        <f>SUM(BT16:BT34)</f>
        <v>0</v>
      </c>
      <c r="BU35" s="27">
        <f>SUM(BU16:BU34)</f>
        <v>0</v>
      </c>
      <c r="BV35" s="27" t="e">
        <f>BU35/BT35*100</f>
        <v>#DIV/0!</v>
      </c>
      <c r="BW35" s="27">
        <f>SUM(C35-AV35)</f>
        <v>-9004.799999999974</v>
      </c>
      <c r="BX35" s="27">
        <f t="shared" si="25"/>
        <v>6072.200000000004</v>
      </c>
      <c r="BY35" s="17"/>
      <c r="BZ35" s="7"/>
      <c r="CA35" s="7"/>
      <c r="CB35" s="7"/>
      <c r="CC35" s="7"/>
      <c r="CD35" s="7"/>
      <c r="CE35" s="7"/>
      <c r="CF35" s="7"/>
      <c r="CG35" s="7"/>
      <c r="CH35" s="7"/>
    </row>
    <row r="36" spans="1:77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4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</row>
    <row r="37" spans="1:77" ht="15" customHeight="1">
      <c r="A37" s="8"/>
      <c r="B37" s="8"/>
      <c r="C37" s="35" t="s">
        <v>63</v>
      </c>
      <c r="D37" s="35"/>
      <c r="E37" s="35"/>
      <c r="F37" s="35"/>
      <c r="G37" s="10"/>
      <c r="H37" s="10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</row>
    <row r="38" spans="1:77" ht="15" customHeight="1">
      <c r="A38" s="9"/>
      <c r="B38" s="9"/>
      <c r="C38" s="35" t="s">
        <v>58</v>
      </c>
      <c r="D38" s="35"/>
      <c r="E38" s="35"/>
      <c r="F38" s="35"/>
      <c r="G38" s="35"/>
      <c r="H38" s="35"/>
      <c r="I38" s="7"/>
      <c r="J38" s="76" t="s">
        <v>64</v>
      </c>
      <c r="K38" s="76"/>
      <c r="L38" s="76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</row>
    <row r="39" spans="1:77" ht="15">
      <c r="A39" s="10"/>
      <c r="B39" s="10"/>
      <c r="C39" s="10"/>
      <c r="D39" s="10"/>
      <c r="E39" s="10"/>
      <c r="F39" s="10"/>
      <c r="G39" s="10"/>
      <c r="H39" s="10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</row>
    <row r="40" spans="1:77" ht="15" customHeight="1">
      <c r="A40" s="9"/>
      <c r="B40" s="9"/>
      <c r="C40" s="35" t="s">
        <v>59</v>
      </c>
      <c r="D40" s="35"/>
      <c r="E40" s="35"/>
      <c r="F40" s="35"/>
      <c r="G40" s="35"/>
      <c r="H40" s="9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</row>
    <row r="41" spans="1:77" ht="15" customHeight="1">
      <c r="A41" s="9"/>
      <c r="B41" s="9"/>
      <c r="C41" s="35" t="s">
        <v>58</v>
      </c>
      <c r="D41" s="35"/>
      <c r="E41" s="35"/>
      <c r="F41" s="35"/>
      <c r="G41" s="35"/>
      <c r="H41" s="10"/>
      <c r="I41" s="7"/>
      <c r="J41" s="76" t="s">
        <v>60</v>
      </c>
      <c r="K41" s="76"/>
      <c r="L41" s="76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</row>
    <row r="42" spans="1:77" ht="18">
      <c r="A42" s="11"/>
      <c r="B42" s="11"/>
      <c r="C42" s="15"/>
      <c r="D42" s="15"/>
      <c r="E42" s="15"/>
      <c r="F42" s="15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</row>
    <row r="43" spans="1:77" ht="18">
      <c r="A43" s="11"/>
      <c r="B43" s="11"/>
      <c r="C43" s="36" t="s">
        <v>62</v>
      </c>
      <c r="D43" s="36"/>
      <c r="E43" s="36"/>
      <c r="F43" s="15"/>
      <c r="G43" s="15"/>
      <c r="H43" s="15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</row>
    <row r="44" spans="1:77" ht="18">
      <c r="A44" s="11"/>
      <c r="B44" s="11"/>
      <c r="C44" s="37" t="s">
        <v>61</v>
      </c>
      <c r="D44" s="37"/>
      <c r="E44" s="15"/>
      <c r="F44" s="15"/>
      <c r="G44" s="15"/>
      <c r="H44" s="15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</row>
    <row r="45" spans="1:8" ht="12.75" customHeight="1">
      <c r="A45" s="30"/>
      <c r="B45" s="30"/>
      <c r="C45" s="1"/>
      <c r="D45" s="1"/>
      <c r="E45" s="1"/>
      <c r="F45" s="1"/>
      <c r="G45" s="1"/>
      <c r="H45" s="1"/>
    </row>
    <row r="46" spans="1:8" ht="12.75">
      <c r="A46" s="12"/>
      <c r="B46" s="12"/>
      <c r="C46" s="1"/>
      <c r="D46" s="1"/>
      <c r="E46" s="1"/>
      <c r="F46" s="1"/>
      <c r="G46" s="1"/>
      <c r="H46" s="1"/>
    </row>
    <row r="47" spans="1:2" ht="12.75">
      <c r="A47" s="7"/>
      <c r="B47" s="7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>
      <c r="A53" s="7"/>
      <c r="B53" s="7"/>
    </row>
    <row r="54" spans="1:2" ht="12.75">
      <c r="A54" s="7"/>
      <c r="B54" s="7"/>
    </row>
    <row r="55" spans="1:2" ht="12.75">
      <c r="A55" s="7"/>
      <c r="B55" s="7"/>
    </row>
    <row r="56" spans="1:2" ht="12.75">
      <c r="A56" s="7"/>
      <c r="B56" s="7"/>
    </row>
    <row r="57" spans="1:2" ht="12.75">
      <c r="A57" s="7"/>
      <c r="B57" s="7"/>
    </row>
    <row r="58" spans="1:2" ht="12.75">
      <c r="A58" s="7"/>
      <c r="B58" s="7"/>
    </row>
    <row r="59" spans="1:2" ht="12.75">
      <c r="A59" s="7"/>
      <c r="B59" s="7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3" spans="1:2" ht="12.75">
      <c r="A63" s="7"/>
      <c r="B63" s="7"/>
    </row>
    <row r="64" spans="1:2" ht="12.75">
      <c r="A64" s="7"/>
      <c r="B64" s="7"/>
    </row>
    <row r="65" spans="1:2" ht="12.75">
      <c r="A65" s="7"/>
      <c r="B65" s="7"/>
    </row>
    <row r="66" spans="1:2" ht="12.75">
      <c r="A66" s="7"/>
      <c r="B66" s="7"/>
    </row>
    <row r="67" spans="1:2" ht="12.75">
      <c r="A67" s="7"/>
      <c r="B67" s="7"/>
    </row>
    <row r="68" spans="1:2" ht="12.75">
      <c r="A68" s="7"/>
      <c r="B68" s="7"/>
    </row>
    <row r="69" spans="1:2" ht="12.75">
      <c r="A69" s="7"/>
      <c r="B69" s="7"/>
    </row>
    <row r="70" spans="1:2" ht="12.75">
      <c r="A70" s="7"/>
      <c r="B70" s="7"/>
    </row>
    <row r="71" spans="1:2" ht="12.75">
      <c r="A71" s="7"/>
      <c r="B71" s="7"/>
    </row>
    <row r="72" spans="1:2" ht="12.75">
      <c r="A72" s="7"/>
      <c r="B72" s="7"/>
    </row>
    <row r="73" spans="1:2" ht="12.75">
      <c r="A73" s="7"/>
      <c r="B73" s="7"/>
    </row>
    <row r="74" spans="1:2" ht="12.75">
      <c r="A74" s="7"/>
      <c r="B74" s="7"/>
    </row>
    <row r="75" spans="1:2" ht="12.75">
      <c r="A75" s="7"/>
      <c r="B75" s="7"/>
    </row>
    <row r="76" spans="1:2" ht="12.75">
      <c r="A76" s="7"/>
      <c r="B76" s="7"/>
    </row>
    <row r="77" spans="1:2" ht="12.75">
      <c r="A77" s="7"/>
      <c r="B77" s="7"/>
    </row>
    <row r="78" spans="1:2" ht="12.75">
      <c r="A78" s="7"/>
      <c r="B78" s="7"/>
    </row>
    <row r="79" spans="1:2" ht="12.75">
      <c r="A79" s="7"/>
      <c r="B79" s="7"/>
    </row>
    <row r="80" spans="1:2" ht="12.75">
      <c r="A80" s="7"/>
      <c r="B80" s="7"/>
    </row>
    <row r="81" spans="1:2" ht="12.75">
      <c r="A81" s="7"/>
      <c r="B81" s="7"/>
    </row>
    <row r="82" spans="1:2" ht="12.75">
      <c r="A82" s="7"/>
      <c r="B82" s="7"/>
    </row>
    <row r="83" spans="1:2" ht="12.75">
      <c r="A83" s="7"/>
      <c r="B83" s="7"/>
    </row>
    <row r="84" spans="1:2" ht="12.75">
      <c r="A84" s="7"/>
      <c r="B84" s="7"/>
    </row>
    <row r="85" spans="1:2" ht="12.75">
      <c r="A85" s="7"/>
      <c r="B85" s="7"/>
    </row>
    <row r="86" spans="1:2" ht="12.75">
      <c r="A86" s="7"/>
      <c r="B86" s="7"/>
    </row>
    <row r="87" spans="1:2" ht="12.75">
      <c r="A87" s="7"/>
      <c r="B87" s="7"/>
    </row>
    <row r="88" spans="1:2" ht="12.75">
      <c r="A88" s="7"/>
      <c r="B88" s="7"/>
    </row>
    <row r="89" spans="1:2" ht="12.75">
      <c r="A89" s="7"/>
      <c r="B89" s="7"/>
    </row>
    <row r="90" spans="1:2" ht="12.75">
      <c r="A90" s="7"/>
      <c r="B90" s="7"/>
    </row>
    <row r="91" spans="1:2" ht="12.75">
      <c r="A91" s="7"/>
      <c r="B91" s="7"/>
    </row>
    <row r="92" spans="1:2" ht="12.75">
      <c r="A92" s="7"/>
      <c r="B92" s="7"/>
    </row>
    <row r="93" spans="1:2" ht="12.75">
      <c r="A93" s="7"/>
      <c r="B93" s="7"/>
    </row>
    <row r="94" spans="1:2" ht="12.75">
      <c r="A94" s="7"/>
      <c r="B94" s="7"/>
    </row>
    <row r="95" spans="1:2" ht="12.75">
      <c r="A95" s="7"/>
      <c r="B95" s="7"/>
    </row>
    <row r="96" spans="1:2" ht="12.75">
      <c r="A96" s="7"/>
      <c r="B96" s="7"/>
    </row>
    <row r="97" spans="1:2" ht="12.75">
      <c r="A97" s="7"/>
      <c r="B97" s="7"/>
    </row>
    <row r="98" spans="1:2" ht="12.75">
      <c r="A98" s="7"/>
      <c r="B98" s="7"/>
    </row>
    <row r="99" spans="1:2" ht="12.75">
      <c r="A99" s="7"/>
      <c r="B99" s="7"/>
    </row>
    <row r="100" spans="1:2" ht="12.75">
      <c r="A100" s="7"/>
      <c r="B100" s="7"/>
    </row>
    <row r="101" spans="1:2" ht="12.75">
      <c r="A101" s="7"/>
      <c r="B101" s="7"/>
    </row>
    <row r="102" spans="1:2" ht="12.75">
      <c r="A102" s="7"/>
      <c r="B102" s="7"/>
    </row>
    <row r="103" spans="1:2" ht="12.75">
      <c r="A103" s="7"/>
      <c r="B103" s="7"/>
    </row>
    <row r="104" spans="1:2" ht="12.75">
      <c r="A104" s="7"/>
      <c r="B104" s="7"/>
    </row>
    <row r="105" spans="1:2" ht="12.75">
      <c r="A105" s="7"/>
      <c r="B105" s="7"/>
    </row>
    <row r="106" spans="1:2" ht="12.75">
      <c r="A106" s="7"/>
      <c r="B106" s="7"/>
    </row>
    <row r="107" spans="1:2" ht="12.75">
      <c r="A107" s="7"/>
      <c r="B107" s="7"/>
    </row>
    <row r="108" spans="1:2" ht="12.75">
      <c r="A108" s="7"/>
      <c r="B108" s="7"/>
    </row>
    <row r="109" spans="1:2" ht="12.75">
      <c r="A109" s="7"/>
      <c r="B109" s="7"/>
    </row>
    <row r="110" spans="1:2" ht="12.75">
      <c r="A110" s="7"/>
      <c r="B110" s="7"/>
    </row>
    <row r="111" spans="1:2" ht="12.75">
      <c r="A111" s="7"/>
      <c r="B111" s="7"/>
    </row>
    <row r="112" spans="1:2" ht="12.75">
      <c r="A112" s="7"/>
      <c r="B112" s="7"/>
    </row>
    <row r="113" spans="1:2" ht="12.75">
      <c r="A113" s="7"/>
      <c r="B113" s="7"/>
    </row>
    <row r="114" spans="1:2" ht="12.75">
      <c r="A114" s="7"/>
      <c r="B114" s="7"/>
    </row>
    <row r="115" spans="1:2" ht="12.75">
      <c r="A115" s="7"/>
      <c r="B115" s="7"/>
    </row>
    <row r="116" spans="1:2" ht="12.75">
      <c r="A116" s="7"/>
      <c r="B116" s="7"/>
    </row>
    <row r="117" spans="1:2" ht="12.75">
      <c r="A117" s="7"/>
      <c r="B117" s="7"/>
    </row>
    <row r="118" spans="1:2" ht="12.75">
      <c r="A118" s="7"/>
      <c r="B118" s="7"/>
    </row>
    <row r="119" spans="1:2" ht="12.75">
      <c r="A119" s="7"/>
      <c r="B119" s="7"/>
    </row>
    <row r="120" spans="1:2" ht="12.75">
      <c r="A120" s="7"/>
      <c r="B120" s="7"/>
    </row>
    <row r="121" spans="1:2" ht="12.75">
      <c r="A121" s="7"/>
      <c r="B121" s="7"/>
    </row>
    <row r="122" spans="1:2" ht="12.75">
      <c r="A122" s="7"/>
      <c r="B122" s="7"/>
    </row>
    <row r="123" spans="1:2" ht="12.75">
      <c r="A123" s="7"/>
      <c r="B123" s="7"/>
    </row>
    <row r="124" spans="1:2" ht="12.75">
      <c r="A124" s="7"/>
      <c r="B124" s="7"/>
    </row>
    <row r="125" spans="1:2" ht="12.75">
      <c r="A125" s="7"/>
      <c r="B125" s="7"/>
    </row>
    <row r="126" spans="1:2" ht="12.75">
      <c r="A126" s="7"/>
      <c r="B126" s="7"/>
    </row>
    <row r="127" spans="1:2" ht="12.75">
      <c r="A127" s="7"/>
      <c r="B127" s="7"/>
    </row>
    <row r="128" spans="1:2" ht="12.75">
      <c r="A128" s="7"/>
      <c r="B128" s="7"/>
    </row>
    <row r="129" spans="1:2" ht="12.75">
      <c r="A129" s="7"/>
      <c r="B129" s="7"/>
    </row>
    <row r="130" spans="1:2" ht="12.75">
      <c r="A130" s="7"/>
      <c r="B130" s="7"/>
    </row>
    <row r="131" spans="1:2" ht="12.75">
      <c r="A131" s="7"/>
      <c r="B131" s="7"/>
    </row>
    <row r="132" spans="1:2" ht="12.75">
      <c r="A132" s="7"/>
      <c r="B132" s="7"/>
    </row>
    <row r="133" spans="1:2" ht="12.75">
      <c r="A133" s="7"/>
      <c r="B133" s="7"/>
    </row>
    <row r="134" spans="1:2" ht="12.75">
      <c r="A134" s="7"/>
      <c r="B134" s="7"/>
    </row>
    <row r="135" spans="1:2" ht="12.75">
      <c r="A135" s="7"/>
      <c r="B135" s="7"/>
    </row>
    <row r="136" spans="1:2" ht="12.75">
      <c r="A136" s="7"/>
      <c r="B136" s="7"/>
    </row>
    <row r="137" spans="1:2" ht="12.75">
      <c r="A137" s="7"/>
      <c r="B137" s="7"/>
    </row>
    <row r="138" spans="1:2" ht="12.75">
      <c r="A138" s="7"/>
      <c r="B138" s="7"/>
    </row>
    <row r="139" spans="1:2" ht="12.75">
      <c r="A139" s="7"/>
      <c r="B139" s="7"/>
    </row>
    <row r="140" spans="1:2" ht="12.75">
      <c r="A140" s="7"/>
      <c r="B140" s="7"/>
    </row>
    <row r="141" spans="1:2" ht="12.75">
      <c r="A141" s="7"/>
      <c r="B141" s="7"/>
    </row>
    <row r="142" spans="1:2" ht="12.75">
      <c r="A142" s="7"/>
      <c r="B142" s="7"/>
    </row>
    <row r="143" spans="1:2" ht="12.75">
      <c r="A143" s="7"/>
      <c r="B143" s="7"/>
    </row>
    <row r="144" spans="1:2" ht="12.75">
      <c r="A144" s="7"/>
      <c r="B144" s="7"/>
    </row>
    <row r="145" spans="1:2" ht="12.75">
      <c r="A145" s="7"/>
      <c r="B145" s="7"/>
    </row>
    <row r="146" spans="1:2" ht="12.75">
      <c r="A146" s="7"/>
      <c r="B146" s="7"/>
    </row>
    <row r="147" spans="1:2" ht="12.75">
      <c r="A147" s="7"/>
      <c r="B147" s="7"/>
    </row>
    <row r="148" spans="1:2" ht="12.75">
      <c r="A148" s="7"/>
      <c r="B148" s="7"/>
    </row>
    <row r="149" spans="1:2" ht="12.75">
      <c r="A149" s="7"/>
      <c r="B149" s="7"/>
    </row>
    <row r="150" spans="1:2" ht="12.75">
      <c r="A150" s="7"/>
      <c r="B150" s="7"/>
    </row>
    <row r="151" spans="1:2" ht="12.75">
      <c r="A151" s="7"/>
      <c r="B151" s="7"/>
    </row>
    <row r="152" spans="1:2" ht="12.75">
      <c r="A152" s="7"/>
      <c r="B152" s="7"/>
    </row>
    <row r="153" spans="1:2" ht="12.75">
      <c r="A153" s="7"/>
      <c r="B153" s="7"/>
    </row>
    <row r="154" spans="1:2" ht="12.75">
      <c r="A154" s="7"/>
      <c r="B154" s="7"/>
    </row>
    <row r="155" spans="1:2" ht="12.75">
      <c r="A155" s="7"/>
      <c r="B155" s="7"/>
    </row>
    <row r="156" spans="1:2" ht="12.75">
      <c r="A156" s="7"/>
      <c r="B156" s="7"/>
    </row>
    <row r="157" spans="1:2" ht="12.75">
      <c r="A157" s="7"/>
      <c r="B157" s="7"/>
    </row>
    <row r="158" spans="1:2" ht="12.75">
      <c r="A158" s="7"/>
      <c r="B158" s="7"/>
    </row>
    <row r="159" spans="1:2" ht="12.75">
      <c r="A159" s="7"/>
      <c r="B159" s="7"/>
    </row>
    <row r="160" spans="1:2" ht="12.75">
      <c r="A160" s="7"/>
      <c r="B160" s="7"/>
    </row>
    <row r="161" spans="1:2" ht="12.75">
      <c r="A161" s="7"/>
      <c r="B161" s="7"/>
    </row>
    <row r="162" spans="1:2" ht="12.75">
      <c r="A162" s="7"/>
      <c r="B162" s="7"/>
    </row>
    <row r="163" spans="1:2" ht="12.75">
      <c r="A163" s="7"/>
      <c r="B163" s="7"/>
    </row>
    <row r="164" spans="1:2" ht="12.75">
      <c r="A164" s="7"/>
      <c r="B164" s="7"/>
    </row>
    <row r="165" spans="1:2" ht="12.75">
      <c r="A165" s="7"/>
      <c r="B165" s="7"/>
    </row>
    <row r="166" spans="1:2" ht="12.75">
      <c r="A166" s="7"/>
      <c r="B166" s="7"/>
    </row>
    <row r="167" spans="1:2" ht="12.75">
      <c r="A167" s="7"/>
      <c r="B167" s="7"/>
    </row>
    <row r="168" spans="1:2" ht="12.75">
      <c r="A168" s="7"/>
      <c r="B168" s="7"/>
    </row>
    <row r="169" spans="1:2" ht="12.75">
      <c r="A169" s="7"/>
      <c r="B169" s="7"/>
    </row>
    <row r="170" spans="1:2" ht="12.75">
      <c r="A170" s="7"/>
      <c r="B170" s="7"/>
    </row>
    <row r="171" spans="1:2" ht="12.75">
      <c r="A171" s="7"/>
      <c r="B171" s="7"/>
    </row>
    <row r="172" spans="1:2" ht="12.75">
      <c r="A172" s="7"/>
      <c r="B172" s="7"/>
    </row>
    <row r="173" spans="1:2" ht="12.75">
      <c r="A173" s="7"/>
      <c r="B173" s="7"/>
    </row>
    <row r="174" spans="1:2" ht="12.75">
      <c r="A174" s="7"/>
      <c r="B174" s="7"/>
    </row>
    <row r="175" spans="1:2" ht="12.75">
      <c r="A175" s="7"/>
      <c r="B175" s="7"/>
    </row>
    <row r="176" spans="1:2" ht="12.75">
      <c r="A176" s="7"/>
      <c r="B176" s="7"/>
    </row>
    <row r="177" spans="1:2" ht="12.75">
      <c r="A177" s="7"/>
      <c r="B177" s="7"/>
    </row>
    <row r="178" spans="1:2" ht="12.75">
      <c r="A178" s="7"/>
      <c r="B178" s="7"/>
    </row>
    <row r="179" spans="1:2" ht="12.75">
      <c r="A179" s="7"/>
      <c r="B179" s="7"/>
    </row>
    <row r="180" spans="1:2" ht="12.75">
      <c r="A180" s="7"/>
      <c r="B180" s="7"/>
    </row>
    <row r="181" spans="1:2" ht="12.75">
      <c r="A181" s="7"/>
      <c r="B181" s="7"/>
    </row>
    <row r="182" spans="1:2" ht="12.75">
      <c r="A182" s="7"/>
      <c r="B182" s="7"/>
    </row>
    <row r="183" spans="1:2" ht="12.75">
      <c r="A183" s="7"/>
      <c r="B183" s="7"/>
    </row>
    <row r="184" spans="1:2" ht="12.75">
      <c r="A184" s="7"/>
      <c r="B184" s="7"/>
    </row>
    <row r="185" spans="1:2" ht="12.75">
      <c r="A185" s="7"/>
      <c r="B185" s="7"/>
    </row>
    <row r="186" spans="1:2" ht="12.75">
      <c r="A186" s="7"/>
      <c r="B186" s="7"/>
    </row>
    <row r="187" spans="1:2" ht="12.75">
      <c r="A187" s="7"/>
      <c r="B187" s="7"/>
    </row>
    <row r="188" spans="1:2" ht="12.75">
      <c r="A188" s="7"/>
      <c r="B188" s="7"/>
    </row>
    <row r="189" spans="1:2" ht="12.75">
      <c r="A189" s="7"/>
      <c r="B189" s="7"/>
    </row>
    <row r="190" spans="1:2" ht="12.75">
      <c r="A190" s="7"/>
      <c r="B190" s="7"/>
    </row>
    <row r="191" spans="1:2" ht="12.75">
      <c r="A191" s="7"/>
      <c r="B191" s="7"/>
    </row>
    <row r="192" spans="1:2" ht="12.75">
      <c r="A192" s="7"/>
      <c r="B192" s="7"/>
    </row>
    <row r="193" spans="1:2" ht="12.75">
      <c r="A193" s="7"/>
      <c r="B193" s="7"/>
    </row>
    <row r="194" spans="1:2" ht="12.75">
      <c r="A194" s="7"/>
      <c r="B194" s="7"/>
    </row>
    <row r="195" spans="1:2" ht="12.75">
      <c r="A195" s="7"/>
      <c r="B195" s="7"/>
    </row>
    <row r="196" spans="1:2" ht="12.75">
      <c r="A196" s="7"/>
      <c r="B196" s="7"/>
    </row>
    <row r="197" spans="1:2" ht="12.75">
      <c r="A197" s="7"/>
      <c r="B197" s="7"/>
    </row>
    <row r="198" spans="1:2" ht="12.75">
      <c r="A198" s="7"/>
      <c r="B198" s="7"/>
    </row>
    <row r="199" spans="1:2" ht="12.75">
      <c r="A199" s="7"/>
      <c r="B199" s="7"/>
    </row>
    <row r="200" spans="1:2" ht="12.75">
      <c r="A200" s="7"/>
      <c r="B200" s="7"/>
    </row>
    <row r="201" spans="1:2" ht="12.75">
      <c r="A201" s="7"/>
      <c r="B201" s="7"/>
    </row>
    <row r="202" spans="1:2" ht="12.75">
      <c r="A202" s="7"/>
      <c r="B202" s="7"/>
    </row>
    <row r="203" spans="1:2" ht="12.75">
      <c r="A203" s="7"/>
      <c r="B203" s="7"/>
    </row>
    <row r="204" spans="1:2" ht="12.75">
      <c r="A204" s="7"/>
      <c r="B204" s="7"/>
    </row>
    <row r="205" spans="1:2" ht="12.75">
      <c r="A205" s="7"/>
      <c r="B205" s="7"/>
    </row>
    <row r="206" spans="1:2" ht="12.75">
      <c r="A206" s="7"/>
      <c r="B206" s="7"/>
    </row>
    <row r="207" spans="1:2" ht="12.75">
      <c r="A207" s="7"/>
      <c r="B207" s="7"/>
    </row>
    <row r="208" spans="1:2" ht="12.75">
      <c r="A208" s="7"/>
      <c r="B208" s="7"/>
    </row>
    <row r="209" spans="1:2" ht="12.75">
      <c r="A209" s="7"/>
      <c r="B209" s="7"/>
    </row>
    <row r="210" spans="1:2" ht="12.75">
      <c r="A210" s="7"/>
      <c r="B210" s="7"/>
    </row>
    <row r="211" spans="1:2" ht="12.75">
      <c r="A211" s="7"/>
      <c r="B211" s="7"/>
    </row>
    <row r="212" spans="1:2" ht="12.75">
      <c r="A212" s="7"/>
      <c r="B212" s="7"/>
    </row>
    <row r="213" spans="1:2" ht="12.75">
      <c r="A213" s="7"/>
      <c r="B213" s="7"/>
    </row>
    <row r="214" spans="1:2" ht="12.75">
      <c r="A214" s="7"/>
      <c r="B214" s="7"/>
    </row>
    <row r="215" spans="1:2" ht="12.75">
      <c r="A215" s="7"/>
      <c r="B215" s="7"/>
    </row>
    <row r="216" spans="1:2" ht="12.75">
      <c r="A216" s="7"/>
      <c r="B216" s="7"/>
    </row>
    <row r="217" spans="1:2" ht="12.75">
      <c r="A217" s="7"/>
      <c r="B217" s="7"/>
    </row>
    <row r="218" spans="1:2" ht="12.75">
      <c r="A218" s="7"/>
      <c r="B218" s="7"/>
    </row>
    <row r="219" spans="1:2" ht="12.75">
      <c r="A219" s="7"/>
      <c r="B219" s="7"/>
    </row>
    <row r="220" spans="1:2" ht="12.75">
      <c r="A220" s="7"/>
      <c r="B220" s="7"/>
    </row>
    <row r="221" spans="1:2" ht="12.75">
      <c r="A221" s="7"/>
      <c r="B221" s="7"/>
    </row>
    <row r="222" spans="1:2" ht="12.75">
      <c r="A222" s="7"/>
      <c r="B222" s="7"/>
    </row>
    <row r="223" spans="1:2" ht="12.75">
      <c r="A223" s="7"/>
      <c r="B223" s="7"/>
    </row>
    <row r="224" spans="1:2" ht="12.75">
      <c r="A224" s="7"/>
      <c r="B224" s="7"/>
    </row>
    <row r="225" spans="1:2" ht="12.75">
      <c r="A225" s="7"/>
      <c r="B225" s="7"/>
    </row>
    <row r="226" spans="1:2" ht="12.75">
      <c r="A226" s="7"/>
      <c r="B226" s="7"/>
    </row>
    <row r="227" spans="1:2" ht="12.75">
      <c r="A227" s="7"/>
      <c r="B227" s="7"/>
    </row>
    <row r="228" spans="1:2" ht="12.75">
      <c r="A228" s="7"/>
      <c r="B228" s="7"/>
    </row>
    <row r="229" spans="1:2" ht="12.75">
      <c r="A229" s="7"/>
      <c r="B229" s="7"/>
    </row>
  </sheetData>
  <mergeCells count="52">
    <mergeCell ref="J38:L38"/>
    <mergeCell ref="C40:G40"/>
    <mergeCell ref="C41:G41"/>
    <mergeCell ref="J41:L41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L12:N13"/>
    <mergeCell ref="O12:Q13"/>
    <mergeCell ref="R12:T13"/>
    <mergeCell ref="C10:E13"/>
    <mergeCell ref="BH12:BJ13"/>
    <mergeCell ref="AP12:AR13"/>
    <mergeCell ref="AV10:AX13"/>
    <mergeCell ref="AY11:BV11"/>
    <mergeCell ref="BN12:BS12"/>
    <mergeCell ref="AY12:BA13"/>
    <mergeCell ref="BE12:BG13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A45:B45"/>
    <mergeCell ref="A15:B15"/>
    <mergeCell ref="A35:B35"/>
    <mergeCell ref="C37:F37"/>
    <mergeCell ref="C38:H38"/>
    <mergeCell ref="C43:E43"/>
    <mergeCell ref="C44:D44"/>
  </mergeCells>
  <printOptions/>
  <pageMargins left="0.5905511811023623" right="0.2755905511811024" top="0.2362204724409449" bottom="0.2362204724409449" header="0.2362204724409449" footer="0.2362204724409449"/>
  <pageSetup horizontalDpi="600" verticalDpi="600" orientation="landscape" paperSize="9" scale="54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Finance27</cp:lastModifiedBy>
  <cp:lastPrinted>2010-08-09T13:20:05Z</cp:lastPrinted>
  <dcterms:created xsi:type="dcterms:W3CDTF">2007-01-16T05:35:41Z</dcterms:created>
  <dcterms:modified xsi:type="dcterms:W3CDTF">2010-08-09T13:42:14Z</dcterms:modified>
  <cp:category/>
  <cp:version/>
  <cp:contentType/>
  <cp:contentStatus/>
</cp:coreProperties>
</file>