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tabRatio="601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'Лист1'!$A$1:$BY$44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<sst xmlns="http://schemas.openxmlformats.org/spreadsheetml/2006/main" count="143" uniqueCount="66">
  <si>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</si>
  <si>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</si>
  <si>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</si>
  <si>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</si>
  <si>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</si>
  <si>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</si>
  <si>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</si>
  <si>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</si>
  <si>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</si>
  <si>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</si>
  <si>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</si>
  <si>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</si>
  <si>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</si>
  <si>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</si>
  <si>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</si>
  <si>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</si>
  <si>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</si>
  <si>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</si>
  <si>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</si>
  <si>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</si>
  <si>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</si>
  <si>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</si>
  <si>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</si>
  <si>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</si>
  <si>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</si>
  <si>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</si>
  <si>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</si>
  <si>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</si>
  <si>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</si>
  <si>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</si>
  <si>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</si>
  <si>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</si>
  <si>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</si>
  <si>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</si>
  <si>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</si>
  <si>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</si>
  <si>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</si>
  <si>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</si>
  <si>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</si>
  <si>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</si>
  <si>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</si>
  <si>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</si>
  <si>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</si>
  <si>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</si>
  <si>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</si>
  <si>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</si>
  <si>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</si>
  <si>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</si>
  <si>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</si>
  <si>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</si>
  <si>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</si>
  <si>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</si>
  <si>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</si>
  <si>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</si>
  <si>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</si>
  <si>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</si>
  <si>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</si>
  <si>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</si>
  <si>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</si>
  <si>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</si>
  <si>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</si>
  <si>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</si>
  <si>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Исп. Порфирьева К.В.</t>
  </si>
  <si>
    <t>об исполнении бюджетов поселений Вурнарского района на 1 июня 2010 г.</t>
  </si>
  <si>
    <t>Начальник финансового отдела</t>
  </si>
  <si>
    <t>Л.И. Анисимова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</si>
</sst>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29"/>
  <sheetViews>
    <sheetView tabSelected="1" zoomScaleSheetLayoutView="75" workbookViewId="0" topLeftCell="A6">
      <pane xSplit="2" ySplit="10" topLeftCell="AW27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AW31" sqref="AW3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71" t="s">
        <v>36</v>
      </c>
      <c r="S1" s="71"/>
      <c r="T1" s="71"/>
    </row>
    <row r="2" spans="18:20" ht="12" customHeight="1">
      <c r="R2" s="71" t="s">
        <v>37</v>
      </c>
      <c r="S2" s="71"/>
      <c r="T2" s="71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3" t="s">
        <v>27</v>
      </c>
      <c r="M3" s="63"/>
      <c r="N3" s="63"/>
      <c r="O3" s="1"/>
      <c r="P3" s="1"/>
      <c r="Q3" s="1"/>
      <c r="R3" s="63" t="s">
        <v>38</v>
      </c>
      <c r="S3" s="63"/>
      <c r="T3" s="63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3" t="s">
        <v>27</v>
      </c>
      <c r="V4" s="63"/>
      <c r="W4" s="6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4" t="s"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69" t="s">
        <v>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0" t="s">
        <v>1</v>
      </c>
      <c r="K8" s="70"/>
      <c r="L8" s="70"/>
      <c r="M8" s="7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4" t="s">
        <v>2</v>
      </c>
      <c r="B10" s="44"/>
      <c r="C10" s="54" t="s">
        <v>3</v>
      </c>
      <c r="D10" s="55"/>
      <c r="E10" s="56"/>
      <c r="F10" s="45" t="s">
        <v>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  <c r="AV10" s="44" t="s">
        <v>5</v>
      </c>
      <c r="AW10" s="44"/>
      <c r="AX10" s="44"/>
      <c r="AY10" s="45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38" t="s">
        <v>35</v>
      </c>
      <c r="BX10" s="39"/>
      <c r="BY10" s="40"/>
    </row>
    <row r="11" spans="1:77" ht="12.75">
      <c r="A11" s="44"/>
      <c r="B11" s="44"/>
      <c r="C11" s="57"/>
      <c r="D11" s="58"/>
      <c r="E11" s="59"/>
      <c r="F11" s="65" t="s">
        <v>6</v>
      </c>
      <c r="G11" s="65"/>
      <c r="H11" s="65"/>
      <c r="I11" s="66" t="s">
        <v>7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8"/>
      <c r="AG11" s="44" t="s">
        <v>8</v>
      </c>
      <c r="AH11" s="44"/>
      <c r="AI11" s="44"/>
      <c r="AJ11" s="45" t="s">
        <v>7</v>
      </c>
      <c r="AK11" s="46"/>
      <c r="AL11" s="46"/>
      <c r="AM11" s="46"/>
      <c r="AN11" s="46"/>
      <c r="AO11" s="46"/>
      <c r="AP11" s="46"/>
      <c r="AQ11" s="46"/>
      <c r="AR11" s="47"/>
      <c r="AS11" s="44" t="s">
        <v>9</v>
      </c>
      <c r="AT11" s="44"/>
      <c r="AU11" s="44"/>
      <c r="AV11" s="44"/>
      <c r="AW11" s="44"/>
      <c r="AX11" s="44"/>
      <c r="AY11" s="45" t="s">
        <v>7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7"/>
      <c r="BW11" s="72"/>
      <c r="BX11" s="73"/>
      <c r="BY11" s="74"/>
    </row>
    <row r="12" spans="1:77" ht="59.25" customHeight="1">
      <c r="A12" s="44"/>
      <c r="B12" s="44"/>
      <c r="C12" s="57"/>
      <c r="D12" s="58"/>
      <c r="E12" s="59"/>
      <c r="F12" s="65"/>
      <c r="G12" s="65"/>
      <c r="H12" s="65"/>
      <c r="I12" s="38" t="s">
        <v>10</v>
      </c>
      <c r="J12" s="39"/>
      <c r="K12" s="40"/>
      <c r="L12" s="38" t="s">
        <v>11</v>
      </c>
      <c r="M12" s="39"/>
      <c r="N12" s="40"/>
      <c r="O12" s="38" t="s">
        <v>12</v>
      </c>
      <c r="P12" s="39"/>
      <c r="Q12" s="40"/>
      <c r="R12" s="38" t="s">
        <v>13</v>
      </c>
      <c r="S12" s="39"/>
      <c r="T12" s="40"/>
      <c r="U12" s="38" t="s">
        <v>14</v>
      </c>
      <c r="V12" s="39"/>
      <c r="W12" s="40"/>
      <c r="X12" s="38" t="s">
        <v>15</v>
      </c>
      <c r="Y12" s="39"/>
      <c r="Z12" s="40"/>
      <c r="AA12" s="38" t="s">
        <v>16</v>
      </c>
      <c r="AB12" s="39"/>
      <c r="AC12" s="40"/>
      <c r="AD12" s="38" t="s">
        <v>17</v>
      </c>
      <c r="AE12" s="39"/>
      <c r="AF12" s="40"/>
      <c r="AG12" s="44"/>
      <c r="AH12" s="44"/>
      <c r="AI12" s="44"/>
      <c r="AJ12" s="38" t="s">
        <v>32</v>
      </c>
      <c r="AK12" s="39"/>
      <c r="AL12" s="40"/>
      <c r="AM12" s="38" t="s">
        <v>33</v>
      </c>
      <c r="AN12" s="39"/>
      <c r="AO12" s="40"/>
      <c r="AP12" s="38" t="s">
        <v>18</v>
      </c>
      <c r="AQ12" s="39"/>
      <c r="AR12" s="40"/>
      <c r="AS12" s="44"/>
      <c r="AT12" s="44"/>
      <c r="AU12" s="44"/>
      <c r="AV12" s="44"/>
      <c r="AW12" s="44"/>
      <c r="AX12" s="44"/>
      <c r="AY12" s="48" t="s">
        <v>31</v>
      </c>
      <c r="AZ12" s="49"/>
      <c r="BA12" s="50"/>
      <c r="BB12" s="75" t="s">
        <v>4</v>
      </c>
      <c r="BC12" s="75"/>
      <c r="BD12" s="75"/>
      <c r="BE12" s="48" t="s">
        <v>30</v>
      </c>
      <c r="BF12" s="49"/>
      <c r="BG12" s="50"/>
      <c r="BH12" s="48" t="s">
        <v>29</v>
      </c>
      <c r="BI12" s="49"/>
      <c r="BJ12" s="50"/>
      <c r="BK12" s="38" t="s">
        <v>19</v>
      </c>
      <c r="BL12" s="39"/>
      <c r="BM12" s="40"/>
      <c r="BN12" s="45" t="s">
        <v>20</v>
      </c>
      <c r="BO12" s="46"/>
      <c r="BP12" s="46"/>
      <c r="BQ12" s="46"/>
      <c r="BR12" s="46"/>
      <c r="BS12" s="47"/>
      <c r="BT12" s="38" t="s">
        <v>21</v>
      </c>
      <c r="BU12" s="39"/>
      <c r="BV12" s="40"/>
      <c r="BW12" s="72"/>
      <c r="BX12" s="73"/>
      <c r="BY12" s="74"/>
    </row>
    <row r="13" spans="1:77" ht="66" customHeight="1">
      <c r="A13" s="44"/>
      <c r="B13" s="44"/>
      <c r="C13" s="60"/>
      <c r="D13" s="61"/>
      <c r="E13" s="62"/>
      <c r="F13" s="65"/>
      <c r="G13" s="65"/>
      <c r="H13" s="65"/>
      <c r="I13" s="41"/>
      <c r="J13" s="42"/>
      <c r="K13" s="43"/>
      <c r="L13" s="41"/>
      <c r="M13" s="42"/>
      <c r="N13" s="43"/>
      <c r="O13" s="41"/>
      <c r="P13" s="42"/>
      <c r="Q13" s="43"/>
      <c r="R13" s="41"/>
      <c r="S13" s="42"/>
      <c r="T13" s="43"/>
      <c r="U13" s="41"/>
      <c r="V13" s="42"/>
      <c r="W13" s="43"/>
      <c r="X13" s="41"/>
      <c r="Y13" s="42"/>
      <c r="Z13" s="43"/>
      <c r="AA13" s="41"/>
      <c r="AB13" s="42"/>
      <c r="AC13" s="43"/>
      <c r="AD13" s="41"/>
      <c r="AE13" s="42"/>
      <c r="AF13" s="43"/>
      <c r="AG13" s="44"/>
      <c r="AH13" s="44"/>
      <c r="AI13" s="44"/>
      <c r="AJ13" s="41"/>
      <c r="AK13" s="42"/>
      <c r="AL13" s="43"/>
      <c r="AM13" s="41"/>
      <c r="AN13" s="42"/>
      <c r="AO13" s="43"/>
      <c r="AP13" s="41"/>
      <c r="AQ13" s="42"/>
      <c r="AR13" s="43"/>
      <c r="AS13" s="44"/>
      <c r="AT13" s="44"/>
      <c r="AU13" s="44"/>
      <c r="AV13" s="44"/>
      <c r="AW13" s="44"/>
      <c r="AX13" s="44"/>
      <c r="AY13" s="51"/>
      <c r="AZ13" s="52"/>
      <c r="BA13" s="53"/>
      <c r="BB13" s="75" t="s">
        <v>34</v>
      </c>
      <c r="BC13" s="75"/>
      <c r="BD13" s="75"/>
      <c r="BE13" s="51"/>
      <c r="BF13" s="52"/>
      <c r="BG13" s="53"/>
      <c r="BH13" s="51"/>
      <c r="BI13" s="52"/>
      <c r="BJ13" s="53"/>
      <c r="BK13" s="41"/>
      <c r="BL13" s="42"/>
      <c r="BM13" s="43"/>
      <c r="BN13" s="45" t="s">
        <v>22</v>
      </c>
      <c r="BO13" s="46"/>
      <c r="BP13" s="47"/>
      <c r="BQ13" s="45" t="s">
        <v>23</v>
      </c>
      <c r="BR13" s="46"/>
      <c r="BS13" s="47"/>
      <c r="BT13" s="41"/>
      <c r="BU13" s="42"/>
      <c r="BV13" s="43"/>
      <c r="BW13" s="41"/>
      <c r="BX13" s="42"/>
      <c r="BY13" s="43"/>
    </row>
    <row r="14" spans="1:77" ht="22.5">
      <c r="A14" s="44"/>
      <c r="B14" s="44"/>
      <c r="C14" s="3" t="s">
        <v>24</v>
      </c>
      <c r="D14" s="3" t="s">
        <v>25</v>
      </c>
      <c r="E14" s="3" t="s">
        <v>26</v>
      </c>
      <c r="F14" s="5" t="s">
        <v>24</v>
      </c>
      <c r="G14" s="5" t="s">
        <v>25</v>
      </c>
      <c r="H14" s="5" t="s">
        <v>26</v>
      </c>
      <c r="I14" s="5" t="s">
        <v>24</v>
      </c>
      <c r="J14" s="5" t="s">
        <v>25</v>
      </c>
      <c r="K14" s="5" t="s">
        <v>26</v>
      </c>
      <c r="L14" s="5" t="s">
        <v>24</v>
      </c>
      <c r="M14" s="5" t="s">
        <v>25</v>
      </c>
      <c r="N14" s="5" t="s">
        <v>26</v>
      </c>
      <c r="O14" s="5" t="s">
        <v>24</v>
      </c>
      <c r="P14" s="5" t="s">
        <v>25</v>
      </c>
      <c r="Q14" s="5" t="s">
        <v>26</v>
      </c>
      <c r="R14" s="5" t="s">
        <v>24</v>
      </c>
      <c r="S14" s="5" t="s">
        <v>25</v>
      </c>
      <c r="T14" s="5" t="s">
        <v>26</v>
      </c>
      <c r="U14" s="5" t="s">
        <v>24</v>
      </c>
      <c r="V14" s="5" t="s">
        <v>25</v>
      </c>
      <c r="W14" s="5" t="s">
        <v>26</v>
      </c>
      <c r="X14" s="5" t="s">
        <v>24</v>
      </c>
      <c r="Y14" s="5" t="s">
        <v>25</v>
      </c>
      <c r="Z14" s="5" t="s">
        <v>26</v>
      </c>
      <c r="AA14" s="5" t="s">
        <v>24</v>
      </c>
      <c r="AB14" s="5" t="s">
        <v>25</v>
      </c>
      <c r="AC14" s="5" t="s">
        <v>26</v>
      </c>
      <c r="AD14" s="5" t="s">
        <v>24</v>
      </c>
      <c r="AE14" s="5" t="s">
        <v>25</v>
      </c>
      <c r="AF14" s="5" t="s">
        <v>26</v>
      </c>
      <c r="AG14" s="5" t="s">
        <v>24</v>
      </c>
      <c r="AH14" s="5" t="s">
        <v>25</v>
      </c>
      <c r="AI14" s="5" t="s">
        <v>26</v>
      </c>
      <c r="AJ14" s="5" t="s">
        <v>24</v>
      </c>
      <c r="AK14" s="5" t="s">
        <v>25</v>
      </c>
      <c r="AL14" s="5" t="s">
        <v>26</v>
      </c>
      <c r="AM14" s="5" t="s">
        <v>24</v>
      </c>
      <c r="AN14" s="5" t="s">
        <v>25</v>
      </c>
      <c r="AO14" s="5" t="s">
        <v>26</v>
      </c>
      <c r="AP14" s="5" t="s">
        <v>24</v>
      </c>
      <c r="AQ14" s="5" t="s">
        <v>25</v>
      </c>
      <c r="AR14" s="5" t="s">
        <v>26</v>
      </c>
      <c r="AS14" s="5" t="s">
        <v>24</v>
      </c>
      <c r="AT14" s="5" t="s">
        <v>25</v>
      </c>
      <c r="AU14" s="5" t="s">
        <v>26</v>
      </c>
      <c r="AV14" s="5" t="s">
        <v>24</v>
      </c>
      <c r="AW14" s="5" t="s">
        <v>25</v>
      </c>
      <c r="AX14" s="5" t="s">
        <v>26</v>
      </c>
      <c r="AY14" s="5" t="s">
        <v>24</v>
      </c>
      <c r="AZ14" s="5" t="s">
        <v>25</v>
      </c>
      <c r="BA14" s="5" t="s">
        <v>26</v>
      </c>
      <c r="BB14" s="5" t="s">
        <v>24</v>
      </c>
      <c r="BC14" s="5" t="s">
        <v>25</v>
      </c>
      <c r="BD14" s="5" t="s">
        <v>26</v>
      </c>
      <c r="BE14" s="5" t="s">
        <v>24</v>
      </c>
      <c r="BF14" s="5" t="s">
        <v>25</v>
      </c>
      <c r="BG14" s="5" t="s">
        <v>26</v>
      </c>
      <c r="BH14" s="5" t="s">
        <v>24</v>
      </c>
      <c r="BI14" s="5" t="s">
        <v>25</v>
      </c>
      <c r="BJ14" s="5" t="s">
        <v>26</v>
      </c>
      <c r="BK14" s="5" t="s">
        <v>24</v>
      </c>
      <c r="BL14" s="5" t="s">
        <v>25</v>
      </c>
      <c r="BM14" s="5" t="s">
        <v>26</v>
      </c>
      <c r="BN14" s="5" t="s">
        <v>24</v>
      </c>
      <c r="BO14" s="5" t="s">
        <v>25</v>
      </c>
      <c r="BP14" s="5" t="s">
        <v>26</v>
      </c>
      <c r="BQ14" s="5" t="s">
        <v>24</v>
      </c>
      <c r="BR14" s="5" t="s">
        <v>25</v>
      </c>
      <c r="BS14" s="5" t="s">
        <v>26</v>
      </c>
      <c r="BT14" s="5" t="s">
        <v>24</v>
      </c>
      <c r="BU14" s="5" t="s">
        <v>25</v>
      </c>
      <c r="BV14" s="5" t="s">
        <v>26</v>
      </c>
      <c r="BW14" s="5" t="s">
        <v>24</v>
      </c>
      <c r="BX14" s="5" t="s">
        <v>25</v>
      </c>
      <c r="BY14" s="5" t="s">
        <v>26</v>
      </c>
    </row>
    <row r="15" spans="1:77" ht="12.75">
      <c r="A15" s="31">
        <v>1</v>
      </c>
      <c r="B15" s="32"/>
      <c r="C15" s="3">
        <v>2</v>
      </c>
      <c r="D15" s="3">
        <v>3</v>
      </c>
      <c r="E15" s="4">
        <v>4</v>
      </c>
      <c r="F15" s="5">
        <v>5</v>
      </c>
      <c r="G15" s="5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13">
        <v>12</v>
      </c>
      <c r="N15" s="13">
        <v>13</v>
      </c>
      <c r="O15" s="13">
        <v>14</v>
      </c>
      <c r="P15" s="13">
        <v>15</v>
      </c>
      <c r="Q15" s="13">
        <v>16</v>
      </c>
      <c r="R15" s="13">
        <v>17</v>
      </c>
      <c r="S15" s="13">
        <v>18</v>
      </c>
      <c r="T15" s="13">
        <v>19</v>
      </c>
      <c r="U15" s="13">
        <v>20</v>
      </c>
      <c r="V15" s="13">
        <v>21</v>
      </c>
      <c r="W15" s="13">
        <v>22</v>
      </c>
      <c r="X15" s="13">
        <v>23</v>
      </c>
      <c r="Y15" s="13">
        <v>24</v>
      </c>
      <c r="Z15" s="13">
        <v>25</v>
      </c>
      <c r="AA15" s="13">
        <v>26</v>
      </c>
      <c r="AB15" s="13">
        <v>27</v>
      </c>
      <c r="AC15" s="13">
        <v>28</v>
      </c>
      <c r="AD15" s="13">
        <v>29</v>
      </c>
      <c r="AE15" s="13">
        <v>30</v>
      </c>
      <c r="AF15" s="13">
        <v>31</v>
      </c>
      <c r="AG15" s="5">
        <v>32</v>
      </c>
      <c r="AH15" s="5">
        <v>33</v>
      </c>
      <c r="AI15" s="5">
        <v>34</v>
      </c>
      <c r="AJ15" s="5">
        <v>35</v>
      </c>
      <c r="AK15" s="5">
        <v>36</v>
      </c>
      <c r="AL15" s="5">
        <v>37</v>
      </c>
      <c r="AM15" s="5">
        <v>38</v>
      </c>
      <c r="AN15" s="5">
        <v>39</v>
      </c>
      <c r="AO15" s="5">
        <v>40</v>
      </c>
      <c r="AP15" s="5">
        <v>41</v>
      </c>
      <c r="AQ15" s="5">
        <v>42</v>
      </c>
      <c r="AR15" s="13">
        <v>43</v>
      </c>
      <c r="AS15" s="5">
        <v>44</v>
      </c>
      <c r="AT15" s="5">
        <v>45</v>
      </c>
      <c r="AU15" s="5">
        <v>46</v>
      </c>
      <c r="AV15" s="5">
        <v>47</v>
      </c>
      <c r="AW15" s="5">
        <v>48</v>
      </c>
      <c r="AX15" s="5">
        <v>49</v>
      </c>
      <c r="AY15" s="5">
        <v>50</v>
      </c>
      <c r="AZ15" s="5">
        <v>51</v>
      </c>
      <c r="BA15" s="5">
        <v>52</v>
      </c>
      <c r="BB15" s="5">
        <v>53</v>
      </c>
      <c r="BC15" s="5">
        <v>54</v>
      </c>
      <c r="BD15" s="5">
        <v>55</v>
      </c>
      <c r="BE15" s="5">
        <v>56</v>
      </c>
      <c r="BF15" s="5">
        <v>57</v>
      </c>
      <c r="BG15" s="5">
        <v>58</v>
      </c>
      <c r="BH15" s="5">
        <v>59</v>
      </c>
      <c r="BI15" s="5">
        <v>60</v>
      </c>
      <c r="BJ15" s="5">
        <v>61</v>
      </c>
      <c r="BK15" s="5">
        <v>62</v>
      </c>
      <c r="BL15" s="5">
        <v>63</v>
      </c>
      <c r="BM15" s="5">
        <v>64</v>
      </c>
      <c r="BN15" s="6">
        <v>65</v>
      </c>
      <c r="BO15" s="6">
        <v>66</v>
      </c>
      <c r="BP15" s="6">
        <v>67</v>
      </c>
      <c r="BQ15" s="6">
        <v>68</v>
      </c>
      <c r="BR15" s="6">
        <v>69</v>
      </c>
      <c r="BS15" s="6">
        <v>70</v>
      </c>
      <c r="BT15" s="6">
        <v>71</v>
      </c>
      <c r="BU15" s="6">
        <v>72</v>
      </c>
      <c r="BV15" s="6">
        <v>73</v>
      </c>
      <c r="BW15" s="5">
        <v>74</v>
      </c>
      <c r="BX15" s="5">
        <v>75</v>
      </c>
      <c r="BY15" s="13">
        <v>76</v>
      </c>
    </row>
    <row r="16" spans="1:85" ht="18.75">
      <c r="A16" s="2">
        <v>1</v>
      </c>
      <c r="B16" s="16" t="s">
        <v>39</v>
      </c>
      <c r="C16" s="17">
        <f>F16+AG16+AS16</f>
        <v>5393.3</v>
      </c>
      <c r="D16" s="17">
        <f>G16+AH16+AT16</f>
        <v>1467.1</v>
      </c>
      <c r="E16" s="17">
        <f>D16/C16*100</f>
        <v>27.20226948250607</v>
      </c>
      <c r="F16" s="18">
        <f aca="true" t="shared" si="0" ref="F16:F21">I16+L16+O16+R16+U16+X16+AA16+AD16+5</f>
        <v>306.09999999999997</v>
      </c>
      <c r="G16" s="18">
        <f>J16+M16+P16+S16+V16+Y16+AB16+AE16+9.5</f>
        <v>104</v>
      </c>
      <c r="H16" s="17">
        <f>G16/F16*100</f>
        <v>33.97582489382555</v>
      </c>
      <c r="I16" s="18">
        <v>121.9</v>
      </c>
      <c r="J16" s="18">
        <v>66.4</v>
      </c>
      <c r="K16" s="17">
        <f>J16/I16*100</f>
        <v>54.47087776866284</v>
      </c>
      <c r="L16" s="18">
        <v>0</v>
      </c>
      <c r="M16" s="18">
        <v>0.4</v>
      </c>
      <c r="N16" s="17" t="e">
        <f>M16/L16*100</f>
        <v>#DIV/0!</v>
      </c>
      <c r="O16" s="18">
        <v>51</v>
      </c>
      <c r="P16" s="18">
        <v>2.6</v>
      </c>
      <c r="Q16" s="17">
        <f>P16/O16*100</f>
        <v>5.098039215686274</v>
      </c>
      <c r="R16" s="18">
        <v>120</v>
      </c>
      <c r="S16" s="18">
        <v>24.5</v>
      </c>
      <c r="T16" s="17">
        <f>S16/R16*100</f>
        <v>20.416666666666668</v>
      </c>
      <c r="U16" s="18">
        <v>3.2</v>
      </c>
      <c r="V16" s="18">
        <v>0.6</v>
      </c>
      <c r="W16" s="17">
        <f>V16/U16*100</f>
        <v>18.749999999999996</v>
      </c>
      <c r="X16" s="18"/>
      <c r="Y16" s="18"/>
      <c r="Z16" s="17" t="e">
        <f>Y16/X16*100</f>
        <v>#DIV/0!</v>
      </c>
      <c r="AA16" s="18">
        <v>5</v>
      </c>
      <c r="AB16" s="18">
        <v>0</v>
      </c>
      <c r="AC16" s="17">
        <f>AB16/AA16*100</f>
        <v>0</v>
      </c>
      <c r="AD16" s="18"/>
      <c r="AE16" s="18"/>
      <c r="AF16" s="17" t="e">
        <f>AE16/AD16*100</f>
        <v>#DIV/0!</v>
      </c>
      <c r="AG16" s="18">
        <v>4932.7</v>
      </c>
      <c r="AH16" s="18">
        <v>1213.1</v>
      </c>
      <c r="AI16" s="17">
        <f>AH16/AG16*100</f>
        <v>24.59302207715855</v>
      </c>
      <c r="AJ16" s="17">
        <v>2201.3</v>
      </c>
      <c r="AK16" s="17">
        <v>804.2</v>
      </c>
      <c r="AL16" s="17">
        <f>AK16/AJ16*100</f>
        <v>36.53295779766502</v>
      </c>
      <c r="AM16" s="17">
        <v>282.1</v>
      </c>
      <c r="AN16" s="17">
        <v>117.6</v>
      </c>
      <c r="AO16" s="17">
        <f>AN16/AM16*100</f>
        <v>41.68734491315136</v>
      </c>
      <c r="AP16" s="18">
        <v>0</v>
      </c>
      <c r="AQ16" s="18">
        <v>0</v>
      </c>
      <c r="AR16" s="17" t="e">
        <f>AQ16/AP16*100</f>
        <v>#DIV/0!</v>
      </c>
      <c r="AS16" s="18">
        <v>154.5</v>
      </c>
      <c r="AT16" s="18">
        <v>150</v>
      </c>
      <c r="AU16" s="17">
        <f>AT16/AS16*100</f>
        <v>97.0873786407767</v>
      </c>
      <c r="AV16" s="18">
        <v>5410.8</v>
      </c>
      <c r="AW16" s="18">
        <v>1429.2</v>
      </c>
      <c r="AX16" s="17">
        <f aca="true" t="shared" si="1" ref="AX16:AX32">AW16/AV16*100</f>
        <v>26.413838988689285</v>
      </c>
      <c r="AY16" s="18">
        <v>654.4</v>
      </c>
      <c r="AZ16" s="18">
        <v>229.7</v>
      </c>
      <c r="BA16" s="17">
        <f>AZ16/AY16*100</f>
        <v>35.10085574572127</v>
      </c>
      <c r="BB16" s="17">
        <v>611.9</v>
      </c>
      <c r="BC16" s="18">
        <v>224.4</v>
      </c>
      <c r="BD16" s="17">
        <f>BC16/BB16*100</f>
        <v>36.67265893119791</v>
      </c>
      <c r="BE16" s="18">
        <v>15</v>
      </c>
      <c r="BF16" s="18">
        <v>0</v>
      </c>
      <c r="BG16" s="17">
        <f>BF16/BE16*100</f>
        <v>0</v>
      </c>
      <c r="BH16" s="18">
        <v>2392.6</v>
      </c>
      <c r="BI16" s="18">
        <v>199.2</v>
      </c>
      <c r="BJ16" s="17">
        <f>BI16/BH16*100</f>
        <v>8.325670818356599</v>
      </c>
      <c r="BK16" s="18">
        <v>1752.9</v>
      </c>
      <c r="BL16" s="18">
        <v>620.4</v>
      </c>
      <c r="BM16" s="17">
        <f>BL16/BK16*100</f>
        <v>35.39277768269724</v>
      </c>
      <c r="BN16" s="19">
        <v>1147.6</v>
      </c>
      <c r="BO16" s="19">
        <v>468.5</v>
      </c>
      <c r="BP16" s="17">
        <f>BO16/BN16*100</f>
        <v>40.8243290345068</v>
      </c>
      <c r="BQ16" s="19">
        <v>187.5</v>
      </c>
      <c r="BR16" s="19">
        <v>109</v>
      </c>
      <c r="BS16" s="17">
        <f>BR16/BQ16*100</f>
        <v>58.13333333333334</v>
      </c>
      <c r="BT16" s="18">
        <v>0</v>
      </c>
      <c r="BU16" s="19">
        <v>0</v>
      </c>
      <c r="BV16" s="17" t="e">
        <f>BU16/BT16*100</f>
        <v>#DIV/0!</v>
      </c>
      <c r="BW16" s="17">
        <f aca="true" t="shared" si="2" ref="BW16:BW34">C16-AV16</f>
        <v>-17.5</v>
      </c>
      <c r="BX16" s="17">
        <f>SUM(D16-AW16)</f>
        <v>37.899999999999864</v>
      </c>
      <c r="BY16" s="17"/>
      <c r="BZ16" s="7"/>
      <c r="CA16" s="7"/>
      <c r="CB16" s="7"/>
      <c r="CC16" s="7"/>
      <c r="CD16" s="7"/>
      <c r="CE16" s="7"/>
      <c r="CF16" s="7"/>
      <c r="CG16" s="7"/>
    </row>
    <row r="17" spans="1:85" ht="18.75">
      <c r="A17" s="2">
        <v>2</v>
      </c>
      <c r="B17" s="16" t="s">
        <v>40</v>
      </c>
      <c r="C17" s="17">
        <f aca="true" t="shared" si="3" ref="C17:C34">F17+AG17+AS17</f>
        <v>5243</v>
      </c>
      <c r="D17" s="17">
        <f>G17+AH17+AT17</f>
        <v>1060.8999999999999</v>
      </c>
      <c r="E17" s="17">
        <f aca="true" t="shared" si="4" ref="E17:E35">D17/C17*100</f>
        <v>20.234598512302114</v>
      </c>
      <c r="F17" s="18">
        <f t="shared" si="0"/>
        <v>265.5</v>
      </c>
      <c r="G17" s="18">
        <f>J17+M17+P17+S17+V17+Y17+AB17+AE17+5.7+3</f>
        <v>59.6</v>
      </c>
      <c r="H17" s="17">
        <f aca="true" t="shared" si="5" ref="H17:H34">G17/F17*100</f>
        <v>22.448210922787197</v>
      </c>
      <c r="I17" s="18">
        <v>100.2</v>
      </c>
      <c r="J17" s="18">
        <v>9.2</v>
      </c>
      <c r="K17" s="17">
        <f aca="true" t="shared" si="6" ref="K17:K34">J17/I17*100</f>
        <v>9.181636726546905</v>
      </c>
      <c r="L17" s="18">
        <v>22.7</v>
      </c>
      <c r="M17" s="18">
        <v>1.1</v>
      </c>
      <c r="N17" s="17">
        <f aca="true" t="shared" si="7" ref="N17:N34">M17/L17*100</f>
        <v>4.8458149779735695</v>
      </c>
      <c r="O17" s="18">
        <v>38</v>
      </c>
      <c r="P17" s="20">
        <v>3.2</v>
      </c>
      <c r="Q17" s="17">
        <f>P17/O17*100</f>
        <v>8.421052631578947</v>
      </c>
      <c r="R17" s="18">
        <v>86</v>
      </c>
      <c r="S17" s="18">
        <v>34.6</v>
      </c>
      <c r="T17" s="17">
        <f aca="true" t="shared" si="8" ref="T17:T34">S17/R17*100</f>
        <v>40.23255813953489</v>
      </c>
      <c r="U17" s="18">
        <v>10.1</v>
      </c>
      <c r="V17" s="18">
        <v>2.8</v>
      </c>
      <c r="W17" s="17">
        <f aca="true" t="shared" si="9" ref="W17:W34">V17/U17*100</f>
        <v>27.72277227722772</v>
      </c>
      <c r="X17" s="18"/>
      <c r="Y17" s="18"/>
      <c r="Z17" s="17" t="e">
        <f aca="true" t="shared" si="10" ref="Z17:Z34">Y17/X17*100</f>
        <v>#DIV/0!</v>
      </c>
      <c r="AA17" s="18">
        <v>3.5</v>
      </c>
      <c r="AB17" s="18">
        <v>0</v>
      </c>
      <c r="AC17" s="17">
        <f aca="true" t="shared" si="11" ref="AC17:AC34">AB17/AA17*100</f>
        <v>0</v>
      </c>
      <c r="AD17" s="18"/>
      <c r="AE17" s="18"/>
      <c r="AF17" s="17" t="e">
        <f aca="true" t="shared" si="12" ref="AF17:AF34">AE17/AD17*100</f>
        <v>#DIV/0!</v>
      </c>
      <c r="AG17" s="18">
        <v>4972.7</v>
      </c>
      <c r="AH17" s="18">
        <v>1001.3</v>
      </c>
      <c r="AI17" s="17">
        <f aca="true" t="shared" si="13" ref="AI17:AI34">AH17/AG17*100</f>
        <v>20.135942244655823</v>
      </c>
      <c r="AJ17" s="17">
        <v>1832.3</v>
      </c>
      <c r="AK17" s="17">
        <v>669.4</v>
      </c>
      <c r="AL17" s="17">
        <f aca="true" t="shared" si="14" ref="AL17:AL34">AK17/AJ17*100</f>
        <v>36.53331877967582</v>
      </c>
      <c r="AM17" s="17">
        <v>0</v>
      </c>
      <c r="AN17" s="17">
        <v>0</v>
      </c>
      <c r="AO17" s="17" t="e">
        <f aca="true" t="shared" si="15" ref="AO17:AO34">AN17/AM17*100</f>
        <v>#DIV/0!</v>
      </c>
      <c r="AP17" s="18">
        <v>0</v>
      </c>
      <c r="AQ17" s="18">
        <v>0</v>
      </c>
      <c r="AR17" s="17" t="e">
        <f aca="true" t="shared" si="16" ref="AR17:AR34">AQ17/AP17*100</f>
        <v>#DIV/0!</v>
      </c>
      <c r="AS17" s="18">
        <v>4.8</v>
      </c>
      <c r="AT17" s="18">
        <v>0</v>
      </c>
      <c r="AU17" s="17">
        <f aca="true" t="shared" si="17" ref="AU17:AU34">AT17/AS17*100</f>
        <v>0</v>
      </c>
      <c r="AV17" s="18">
        <v>5246.5</v>
      </c>
      <c r="AW17" s="18">
        <v>1091.5</v>
      </c>
      <c r="AX17" s="17">
        <f t="shared" si="1"/>
        <v>20.804345754312397</v>
      </c>
      <c r="AY17" s="18">
        <v>569.5</v>
      </c>
      <c r="AZ17" s="18">
        <v>203.3</v>
      </c>
      <c r="BA17" s="17">
        <f aca="true" t="shared" si="18" ref="BA17:BA34">AZ17/AY17*100</f>
        <v>35.69798068481124</v>
      </c>
      <c r="BB17" s="17">
        <v>527</v>
      </c>
      <c r="BC17" s="18">
        <v>198</v>
      </c>
      <c r="BD17" s="17">
        <f>BC17/BB17*100</f>
        <v>37.571157495256166</v>
      </c>
      <c r="BE17" s="18">
        <v>190.6</v>
      </c>
      <c r="BF17" s="18">
        <v>27.9</v>
      </c>
      <c r="BG17" s="17">
        <f aca="true" t="shared" si="19" ref="BG17:BG34">BF17/BE17*100</f>
        <v>14.637985309548792</v>
      </c>
      <c r="BH17" s="18">
        <v>2970.9</v>
      </c>
      <c r="BI17" s="21">
        <v>99.9</v>
      </c>
      <c r="BJ17" s="17">
        <f aca="true" t="shared" si="20" ref="BJ17:BJ34">BI17/BH17*100</f>
        <v>3.3626173886701</v>
      </c>
      <c r="BK17" s="18">
        <v>960.9</v>
      </c>
      <c r="BL17" s="21">
        <v>401.8</v>
      </c>
      <c r="BM17" s="17">
        <f aca="true" t="shared" si="21" ref="BM17:BM34">BL17/BK17*100</f>
        <v>41.81496513685087</v>
      </c>
      <c r="BN17" s="19">
        <v>519.3</v>
      </c>
      <c r="BO17" s="19">
        <v>221.1</v>
      </c>
      <c r="BP17" s="17">
        <f aca="true" t="shared" si="22" ref="BP17:BP34">BO17/BN17*100</f>
        <v>42.57654534950896</v>
      </c>
      <c r="BQ17" s="19">
        <v>205.3</v>
      </c>
      <c r="BR17" s="19">
        <v>66</v>
      </c>
      <c r="BS17" s="17">
        <f aca="true" t="shared" si="23" ref="BS17:BS34">BR17/BQ17*100</f>
        <v>32.14807598636142</v>
      </c>
      <c r="BT17" s="18">
        <v>0</v>
      </c>
      <c r="BU17" s="19">
        <v>0</v>
      </c>
      <c r="BV17" s="17" t="e">
        <f aca="true" t="shared" si="24" ref="BV17:BV34">BU17/BT17*100</f>
        <v>#DIV/0!</v>
      </c>
      <c r="BW17" s="17">
        <f t="shared" si="2"/>
        <v>-3.5</v>
      </c>
      <c r="BX17" s="17">
        <f aca="true" t="shared" si="25" ref="BX17:BX35">SUM(D17-AW17)</f>
        <v>-30.600000000000136</v>
      </c>
      <c r="BY17" s="17"/>
      <c r="BZ17" s="7"/>
      <c r="CA17" s="7"/>
      <c r="CB17" s="7"/>
      <c r="CC17" s="7"/>
      <c r="CD17" s="7"/>
      <c r="CE17" s="7"/>
      <c r="CF17" s="7"/>
      <c r="CG17" s="7"/>
    </row>
    <row r="18" spans="1:85" ht="18.75">
      <c r="A18" s="2">
        <v>3</v>
      </c>
      <c r="B18" s="16" t="s">
        <v>41</v>
      </c>
      <c r="C18" s="17">
        <f t="shared" si="3"/>
        <v>3272.9</v>
      </c>
      <c r="D18" s="17">
        <f aca="true" t="shared" si="26" ref="D18:D34">G18+AH18+AT18</f>
        <v>1250.5</v>
      </c>
      <c r="E18" s="17">
        <f t="shared" si="4"/>
        <v>38.20770570442115</v>
      </c>
      <c r="F18" s="18">
        <f t="shared" si="0"/>
        <v>218.4</v>
      </c>
      <c r="G18" s="18">
        <f>J18+M18+P18+S18+V18+Y18+AB18+AE18+5.9+32.1</f>
        <v>110.4</v>
      </c>
      <c r="H18" s="17">
        <f t="shared" si="5"/>
        <v>50.54945054945055</v>
      </c>
      <c r="I18" s="18">
        <v>63.4</v>
      </c>
      <c r="J18" s="18">
        <v>23.1</v>
      </c>
      <c r="K18" s="17">
        <f t="shared" si="6"/>
        <v>36.435331230283914</v>
      </c>
      <c r="L18" s="18">
        <v>0</v>
      </c>
      <c r="M18" s="18">
        <v>0</v>
      </c>
      <c r="N18" s="17" t="e">
        <f t="shared" si="7"/>
        <v>#DIV/0!</v>
      </c>
      <c r="O18" s="18">
        <v>46</v>
      </c>
      <c r="P18" s="18">
        <v>4.2</v>
      </c>
      <c r="Q18" s="17">
        <f aca="true" t="shared" si="27" ref="Q18:Q34">P18/O18*100</f>
        <v>9.130434782608695</v>
      </c>
      <c r="R18" s="18">
        <v>90</v>
      </c>
      <c r="S18" s="18">
        <v>11.6</v>
      </c>
      <c r="T18" s="17">
        <f t="shared" si="8"/>
        <v>12.88888888888889</v>
      </c>
      <c r="U18" s="18">
        <v>10.5</v>
      </c>
      <c r="V18" s="18">
        <v>33.5</v>
      </c>
      <c r="W18" s="17">
        <f t="shared" si="9"/>
        <v>319.0476190476191</v>
      </c>
      <c r="X18" s="18"/>
      <c r="Y18" s="18"/>
      <c r="Z18" s="17" t="e">
        <f t="shared" si="10"/>
        <v>#DIV/0!</v>
      </c>
      <c r="AA18" s="18">
        <v>3.5</v>
      </c>
      <c r="AB18" s="18">
        <v>0</v>
      </c>
      <c r="AC18" s="17">
        <f t="shared" si="11"/>
        <v>0</v>
      </c>
      <c r="AD18" s="18"/>
      <c r="AE18" s="18"/>
      <c r="AF18" s="17" t="e">
        <f t="shared" si="12"/>
        <v>#DIV/0!</v>
      </c>
      <c r="AG18" s="18">
        <v>3050.5</v>
      </c>
      <c r="AH18" s="21">
        <v>1140.1</v>
      </c>
      <c r="AI18" s="17">
        <f t="shared" si="13"/>
        <v>37.37420095066382</v>
      </c>
      <c r="AJ18" s="17">
        <v>2146</v>
      </c>
      <c r="AK18" s="17">
        <v>784</v>
      </c>
      <c r="AL18" s="17">
        <f t="shared" si="14"/>
        <v>36.533084808946874</v>
      </c>
      <c r="AM18" s="17">
        <v>0</v>
      </c>
      <c r="AN18" s="17">
        <v>0</v>
      </c>
      <c r="AO18" s="17" t="e">
        <f t="shared" si="15"/>
        <v>#DIV/0!</v>
      </c>
      <c r="AP18" s="18">
        <v>0</v>
      </c>
      <c r="AQ18" s="18">
        <v>0</v>
      </c>
      <c r="AR18" s="17" t="e">
        <f t="shared" si="16"/>
        <v>#DIV/0!</v>
      </c>
      <c r="AS18" s="18">
        <v>4</v>
      </c>
      <c r="AT18" s="18">
        <v>0</v>
      </c>
      <c r="AU18" s="17">
        <f t="shared" si="17"/>
        <v>0</v>
      </c>
      <c r="AV18" s="18">
        <v>3552</v>
      </c>
      <c r="AW18" s="18">
        <v>1104.7</v>
      </c>
      <c r="AX18" s="17">
        <f t="shared" si="1"/>
        <v>31.10078828828829</v>
      </c>
      <c r="AY18" s="18">
        <v>650.4</v>
      </c>
      <c r="AZ18" s="18">
        <v>187.8</v>
      </c>
      <c r="BA18" s="17">
        <f t="shared" si="18"/>
        <v>28.874538745387458</v>
      </c>
      <c r="BB18" s="17">
        <v>608.1</v>
      </c>
      <c r="BC18" s="18">
        <v>182.5</v>
      </c>
      <c r="BD18" s="17">
        <f aca="true" t="shared" si="28" ref="BD18:BD34">BC18/BB18*100</f>
        <v>30.01151126459464</v>
      </c>
      <c r="BE18" s="18">
        <v>13</v>
      </c>
      <c r="BF18" s="18">
        <v>0</v>
      </c>
      <c r="BG18" s="17">
        <f t="shared" si="19"/>
        <v>0</v>
      </c>
      <c r="BH18" s="18">
        <v>826.1</v>
      </c>
      <c r="BI18" s="18">
        <v>89.4</v>
      </c>
      <c r="BJ18" s="17">
        <f t="shared" si="20"/>
        <v>10.821934390509625</v>
      </c>
      <c r="BK18" s="18">
        <v>1257.7</v>
      </c>
      <c r="BL18" s="18">
        <v>420.6</v>
      </c>
      <c r="BM18" s="17">
        <f t="shared" si="21"/>
        <v>33.44199729665262</v>
      </c>
      <c r="BN18" s="19">
        <v>612.5</v>
      </c>
      <c r="BO18" s="19">
        <v>243.9</v>
      </c>
      <c r="BP18" s="17">
        <f t="shared" si="22"/>
        <v>39.820408163265306</v>
      </c>
      <c r="BQ18" s="19">
        <v>307.9</v>
      </c>
      <c r="BR18" s="19">
        <v>117.6</v>
      </c>
      <c r="BS18" s="17">
        <f t="shared" si="23"/>
        <v>38.19421890224099</v>
      </c>
      <c r="BT18" s="18">
        <v>0</v>
      </c>
      <c r="BU18" s="19">
        <v>0</v>
      </c>
      <c r="BV18" s="17" t="e">
        <f t="shared" si="24"/>
        <v>#DIV/0!</v>
      </c>
      <c r="BW18" s="17">
        <f t="shared" si="2"/>
        <v>-279.0999999999999</v>
      </c>
      <c r="BX18" s="17">
        <f t="shared" si="25"/>
        <v>145.79999999999995</v>
      </c>
      <c r="BY18" s="17"/>
      <c r="BZ18" s="7"/>
      <c r="CA18" s="7"/>
      <c r="CB18" s="7"/>
      <c r="CC18" s="7"/>
      <c r="CD18" s="7"/>
      <c r="CE18" s="7"/>
      <c r="CF18" s="7"/>
      <c r="CG18" s="7"/>
    </row>
    <row r="19" spans="1:85" ht="18.75">
      <c r="A19" s="2">
        <v>4</v>
      </c>
      <c r="B19" s="16" t="s">
        <v>42</v>
      </c>
      <c r="C19" s="17">
        <f t="shared" si="3"/>
        <v>2191.7</v>
      </c>
      <c r="D19" s="17">
        <f t="shared" si="26"/>
        <v>733.9</v>
      </c>
      <c r="E19" s="17">
        <f t="shared" si="4"/>
        <v>33.485422274946394</v>
      </c>
      <c r="F19" s="18">
        <f t="shared" si="0"/>
        <v>467.9</v>
      </c>
      <c r="G19" s="18">
        <f>J19+M19+P19+S19+V19+Y19+AB19+AE19+4.3+1.4</f>
        <v>199.3</v>
      </c>
      <c r="H19" s="17">
        <f t="shared" si="5"/>
        <v>42.59457148963454</v>
      </c>
      <c r="I19" s="18">
        <v>222.1</v>
      </c>
      <c r="J19" s="18">
        <v>64.7</v>
      </c>
      <c r="K19" s="17">
        <f t="shared" si="6"/>
        <v>29.131022062134175</v>
      </c>
      <c r="L19" s="18">
        <v>44.3</v>
      </c>
      <c r="M19" s="18">
        <v>15</v>
      </c>
      <c r="N19" s="17">
        <f t="shared" si="7"/>
        <v>33.86004514672686</v>
      </c>
      <c r="O19" s="18">
        <v>25</v>
      </c>
      <c r="P19" s="21">
        <v>0.9</v>
      </c>
      <c r="Q19" s="17">
        <f t="shared" si="27"/>
        <v>3.6000000000000005</v>
      </c>
      <c r="R19" s="18">
        <v>138</v>
      </c>
      <c r="S19" s="18">
        <v>110.6</v>
      </c>
      <c r="T19" s="17">
        <f t="shared" si="8"/>
        <v>80.14492753623188</v>
      </c>
      <c r="U19" s="18">
        <v>30</v>
      </c>
      <c r="V19" s="18">
        <v>2.4</v>
      </c>
      <c r="W19" s="17">
        <f t="shared" si="9"/>
        <v>8</v>
      </c>
      <c r="X19" s="18"/>
      <c r="Y19" s="18"/>
      <c r="Z19" s="17" t="e">
        <f t="shared" si="10"/>
        <v>#DIV/0!</v>
      </c>
      <c r="AA19" s="18">
        <v>3.5</v>
      </c>
      <c r="AB19" s="18">
        <v>0</v>
      </c>
      <c r="AC19" s="17">
        <f t="shared" si="11"/>
        <v>0</v>
      </c>
      <c r="AD19" s="18"/>
      <c r="AE19" s="18"/>
      <c r="AF19" s="17" t="e">
        <f t="shared" si="12"/>
        <v>#DIV/0!</v>
      </c>
      <c r="AG19" s="18">
        <v>1719.3</v>
      </c>
      <c r="AH19" s="18">
        <v>533</v>
      </c>
      <c r="AI19" s="17">
        <f t="shared" si="13"/>
        <v>31.000988774501252</v>
      </c>
      <c r="AJ19" s="17">
        <v>1279</v>
      </c>
      <c r="AK19" s="17">
        <v>467.2</v>
      </c>
      <c r="AL19" s="17">
        <f t="shared" si="14"/>
        <v>36.528537920250194</v>
      </c>
      <c r="AM19" s="17">
        <v>112.2</v>
      </c>
      <c r="AN19" s="22">
        <v>46.7</v>
      </c>
      <c r="AO19" s="17">
        <f t="shared" si="15"/>
        <v>41.62210338680927</v>
      </c>
      <c r="AP19" s="18">
        <v>0</v>
      </c>
      <c r="AQ19" s="18">
        <v>0</v>
      </c>
      <c r="AR19" s="17" t="e">
        <f t="shared" si="16"/>
        <v>#DIV/0!</v>
      </c>
      <c r="AS19" s="18">
        <v>4.5</v>
      </c>
      <c r="AT19" s="18">
        <v>1.6</v>
      </c>
      <c r="AU19" s="17">
        <f t="shared" si="17"/>
        <v>35.55555555555556</v>
      </c>
      <c r="AV19" s="18">
        <v>2198.7</v>
      </c>
      <c r="AW19" s="21">
        <v>609.3</v>
      </c>
      <c r="AX19" s="17">
        <f t="shared" si="1"/>
        <v>27.711829717560377</v>
      </c>
      <c r="AY19" s="18">
        <v>588.9</v>
      </c>
      <c r="AZ19" s="18">
        <v>205.2</v>
      </c>
      <c r="BA19" s="17">
        <f t="shared" si="18"/>
        <v>34.84462557310239</v>
      </c>
      <c r="BB19" s="17">
        <v>548.4</v>
      </c>
      <c r="BC19" s="18">
        <v>201.7</v>
      </c>
      <c r="BD19" s="17">
        <f t="shared" si="28"/>
        <v>36.77972283005106</v>
      </c>
      <c r="BE19" s="18">
        <v>11.1</v>
      </c>
      <c r="BF19" s="18">
        <v>0</v>
      </c>
      <c r="BG19" s="17">
        <f t="shared" si="19"/>
        <v>0</v>
      </c>
      <c r="BH19" s="18">
        <v>483.8</v>
      </c>
      <c r="BI19" s="18">
        <v>78</v>
      </c>
      <c r="BJ19" s="17">
        <f t="shared" si="20"/>
        <v>16.12236461347664</v>
      </c>
      <c r="BK19" s="18">
        <v>921.4</v>
      </c>
      <c r="BL19" s="18">
        <v>314</v>
      </c>
      <c r="BM19" s="17">
        <f t="shared" si="21"/>
        <v>34.078576079878445</v>
      </c>
      <c r="BN19" s="19">
        <v>624.7</v>
      </c>
      <c r="BO19" s="19">
        <v>239.1</v>
      </c>
      <c r="BP19" s="17">
        <f t="shared" si="22"/>
        <v>38.27437169841524</v>
      </c>
      <c r="BQ19" s="19">
        <v>142.3</v>
      </c>
      <c r="BR19" s="19">
        <v>57</v>
      </c>
      <c r="BS19" s="17">
        <f t="shared" si="23"/>
        <v>40.05621925509487</v>
      </c>
      <c r="BT19" s="18">
        <v>0</v>
      </c>
      <c r="BU19" s="19">
        <v>0</v>
      </c>
      <c r="BV19" s="17" t="e">
        <f t="shared" si="24"/>
        <v>#DIV/0!</v>
      </c>
      <c r="BW19" s="17">
        <f t="shared" si="2"/>
        <v>-7</v>
      </c>
      <c r="BX19" s="17">
        <f t="shared" si="25"/>
        <v>124.60000000000002</v>
      </c>
      <c r="BY19" s="17"/>
      <c r="BZ19" s="7"/>
      <c r="CA19" s="7"/>
      <c r="CB19" s="7"/>
      <c r="CC19" s="7"/>
      <c r="CD19" s="7"/>
      <c r="CE19" s="7"/>
      <c r="CF19" s="7"/>
      <c r="CG19" s="7"/>
    </row>
    <row r="20" spans="1:85" ht="18.75">
      <c r="A20" s="2">
        <v>5</v>
      </c>
      <c r="B20" s="16" t="s">
        <v>43</v>
      </c>
      <c r="C20" s="17">
        <f t="shared" si="3"/>
        <v>2182.5</v>
      </c>
      <c r="D20" s="17">
        <f t="shared" si="26"/>
        <v>724.8</v>
      </c>
      <c r="E20" s="17">
        <f t="shared" si="4"/>
        <v>33.20962199312715</v>
      </c>
      <c r="F20" s="18">
        <f t="shared" si="0"/>
        <v>277.7</v>
      </c>
      <c r="G20" s="18">
        <f>J20+M20+P20+S20+V20+Y20+AB20+AE20+1.6</f>
        <v>96.5</v>
      </c>
      <c r="H20" s="17">
        <f t="shared" si="5"/>
        <v>34.749729924378826</v>
      </c>
      <c r="I20" s="18">
        <v>90.7</v>
      </c>
      <c r="J20" s="18">
        <v>41.2</v>
      </c>
      <c r="K20" s="17">
        <f t="shared" si="6"/>
        <v>45.42447629547961</v>
      </c>
      <c r="L20" s="18">
        <v>0</v>
      </c>
      <c r="M20" s="18">
        <v>46.4</v>
      </c>
      <c r="N20" s="17" t="e">
        <f t="shared" si="7"/>
        <v>#DIV/0!</v>
      </c>
      <c r="O20" s="18">
        <v>35</v>
      </c>
      <c r="P20" s="18">
        <v>5.9</v>
      </c>
      <c r="Q20" s="17">
        <f t="shared" si="27"/>
        <v>16.85714285714286</v>
      </c>
      <c r="R20" s="18">
        <v>100</v>
      </c>
      <c r="S20" s="18">
        <v>1.4</v>
      </c>
      <c r="T20" s="17">
        <f t="shared" si="8"/>
        <v>1.4</v>
      </c>
      <c r="U20" s="18">
        <v>42</v>
      </c>
      <c r="V20" s="18">
        <v>0</v>
      </c>
      <c r="W20" s="17">
        <f t="shared" si="9"/>
        <v>0</v>
      </c>
      <c r="X20" s="18"/>
      <c r="Y20" s="18"/>
      <c r="Z20" s="17" t="e">
        <f t="shared" si="10"/>
        <v>#DIV/0!</v>
      </c>
      <c r="AA20" s="18">
        <v>5</v>
      </c>
      <c r="AB20" s="18">
        <v>0</v>
      </c>
      <c r="AC20" s="17">
        <f t="shared" si="11"/>
        <v>0</v>
      </c>
      <c r="AD20" s="18"/>
      <c r="AE20" s="18"/>
      <c r="AF20" s="17" t="e">
        <f t="shared" si="12"/>
        <v>#DIV/0!</v>
      </c>
      <c r="AG20" s="18">
        <v>1901</v>
      </c>
      <c r="AH20" s="18">
        <v>628.3</v>
      </c>
      <c r="AI20" s="17">
        <f t="shared" si="13"/>
        <v>33.05102577590742</v>
      </c>
      <c r="AJ20" s="17">
        <v>1289.2</v>
      </c>
      <c r="AK20" s="17">
        <v>471</v>
      </c>
      <c r="AL20" s="17">
        <f t="shared" si="14"/>
        <v>36.534284827800185</v>
      </c>
      <c r="AM20" s="17">
        <v>260.1</v>
      </c>
      <c r="AN20" s="17">
        <v>108.4</v>
      </c>
      <c r="AO20" s="17">
        <f t="shared" si="15"/>
        <v>41.676278354479045</v>
      </c>
      <c r="AP20" s="18">
        <v>0</v>
      </c>
      <c r="AQ20" s="18">
        <v>0</v>
      </c>
      <c r="AR20" s="17" t="e">
        <f t="shared" si="16"/>
        <v>#DIV/0!</v>
      </c>
      <c r="AS20" s="18">
        <v>3.8</v>
      </c>
      <c r="AT20" s="18">
        <v>0</v>
      </c>
      <c r="AU20" s="17">
        <f t="shared" si="17"/>
        <v>0</v>
      </c>
      <c r="AV20" s="18">
        <v>2188.5</v>
      </c>
      <c r="AW20" s="18">
        <v>674.9</v>
      </c>
      <c r="AX20" s="17">
        <f t="shared" si="1"/>
        <v>30.838473840530046</v>
      </c>
      <c r="AY20" s="18">
        <v>554.8</v>
      </c>
      <c r="AZ20" s="18">
        <v>204.6</v>
      </c>
      <c r="BA20" s="17">
        <f t="shared" si="18"/>
        <v>36.87815428983418</v>
      </c>
      <c r="BB20" s="17">
        <v>513.5</v>
      </c>
      <c r="BC20" s="18">
        <v>200.3</v>
      </c>
      <c r="BD20" s="17">
        <f t="shared" si="28"/>
        <v>39.00681596884129</v>
      </c>
      <c r="BE20" s="18">
        <v>5.1</v>
      </c>
      <c r="BF20" s="18">
        <v>0</v>
      </c>
      <c r="BG20" s="17">
        <f t="shared" si="19"/>
        <v>0</v>
      </c>
      <c r="BH20" s="18">
        <v>373.9</v>
      </c>
      <c r="BI20" s="18">
        <v>83.3</v>
      </c>
      <c r="BJ20" s="17">
        <f t="shared" si="20"/>
        <v>22.278684140144424</v>
      </c>
      <c r="BK20" s="18">
        <v>1037.5</v>
      </c>
      <c r="BL20" s="18">
        <v>374</v>
      </c>
      <c r="BM20" s="17">
        <f t="shared" si="21"/>
        <v>36.04819277108434</v>
      </c>
      <c r="BN20" s="19">
        <v>562.6</v>
      </c>
      <c r="BO20" s="19">
        <v>236.3</v>
      </c>
      <c r="BP20" s="17">
        <f t="shared" si="22"/>
        <v>42.00142196942766</v>
      </c>
      <c r="BQ20" s="19">
        <v>238.3</v>
      </c>
      <c r="BR20" s="19">
        <v>106.7</v>
      </c>
      <c r="BS20" s="17">
        <f t="shared" si="23"/>
        <v>44.77549307595468</v>
      </c>
      <c r="BT20" s="18">
        <v>0</v>
      </c>
      <c r="BU20" s="19">
        <v>0</v>
      </c>
      <c r="BV20" s="17" t="e">
        <f t="shared" si="24"/>
        <v>#DIV/0!</v>
      </c>
      <c r="BW20" s="17">
        <f t="shared" si="2"/>
        <v>-6</v>
      </c>
      <c r="BX20" s="17">
        <f t="shared" si="25"/>
        <v>49.89999999999998</v>
      </c>
      <c r="BY20" s="17"/>
      <c r="BZ20" s="7"/>
      <c r="CA20" s="7"/>
      <c r="CB20" s="7"/>
      <c r="CC20" s="7"/>
      <c r="CD20" s="7"/>
      <c r="CE20" s="7"/>
      <c r="CF20" s="7"/>
      <c r="CG20" s="7"/>
    </row>
    <row r="21" spans="1:85" ht="18.75">
      <c r="A21" s="2">
        <v>6</v>
      </c>
      <c r="B21" s="16" t="s">
        <v>44</v>
      </c>
      <c r="C21" s="17">
        <f t="shared" si="3"/>
        <v>2537</v>
      </c>
      <c r="D21" s="17">
        <f t="shared" si="26"/>
        <v>1007.1999999999999</v>
      </c>
      <c r="E21" s="17">
        <f t="shared" si="4"/>
        <v>39.70043358297201</v>
      </c>
      <c r="F21" s="18">
        <f t="shared" si="0"/>
        <v>163.6</v>
      </c>
      <c r="G21" s="18">
        <f>J21+M21+P21+S21+V21+Y21+AB21+AE21+4+2.6</f>
        <v>47.900000000000006</v>
      </c>
      <c r="H21" s="17">
        <f t="shared" si="5"/>
        <v>29.278728606356974</v>
      </c>
      <c r="I21" s="18">
        <v>52.8</v>
      </c>
      <c r="J21" s="18">
        <v>11.3</v>
      </c>
      <c r="K21" s="17">
        <f t="shared" si="6"/>
        <v>21.401515151515156</v>
      </c>
      <c r="L21" s="18">
        <v>0</v>
      </c>
      <c r="M21" s="18">
        <v>0</v>
      </c>
      <c r="N21" s="17" t="e">
        <f t="shared" si="7"/>
        <v>#DIV/0!</v>
      </c>
      <c r="O21" s="18">
        <v>38.3</v>
      </c>
      <c r="P21" s="18">
        <v>3.7</v>
      </c>
      <c r="Q21" s="17">
        <f t="shared" si="27"/>
        <v>9.660574412532638</v>
      </c>
      <c r="R21" s="18">
        <v>56</v>
      </c>
      <c r="S21" s="18">
        <v>23.6</v>
      </c>
      <c r="T21" s="17">
        <f t="shared" si="8"/>
        <v>42.142857142857146</v>
      </c>
      <c r="U21" s="18">
        <v>8</v>
      </c>
      <c r="V21" s="18">
        <v>2.7</v>
      </c>
      <c r="W21" s="17">
        <f t="shared" si="9"/>
        <v>33.75</v>
      </c>
      <c r="X21" s="18"/>
      <c r="Y21" s="18"/>
      <c r="Z21" s="17" t="e">
        <f t="shared" si="10"/>
        <v>#DIV/0!</v>
      </c>
      <c r="AA21" s="18">
        <v>3.5</v>
      </c>
      <c r="AB21" s="18">
        <v>0</v>
      </c>
      <c r="AC21" s="17">
        <f t="shared" si="11"/>
        <v>0</v>
      </c>
      <c r="AD21" s="18"/>
      <c r="AE21" s="18"/>
      <c r="AF21" s="17" t="e">
        <f t="shared" si="12"/>
        <v>#DIV/0!</v>
      </c>
      <c r="AG21" s="18">
        <v>2367.8</v>
      </c>
      <c r="AH21" s="18">
        <v>958.8</v>
      </c>
      <c r="AI21" s="17">
        <f t="shared" si="13"/>
        <v>40.49328490581974</v>
      </c>
      <c r="AJ21" s="17">
        <v>1901</v>
      </c>
      <c r="AK21" s="17">
        <v>694.5</v>
      </c>
      <c r="AL21" s="17">
        <f t="shared" si="14"/>
        <v>36.533403471856914</v>
      </c>
      <c r="AM21" s="17">
        <v>0</v>
      </c>
      <c r="AN21" s="17">
        <v>0</v>
      </c>
      <c r="AO21" s="17" t="e">
        <f t="shared" si="15"/>
        <v>#DIV/0!</v>
      </c>
      <c r="AP21" s="18">
        <v>0</v>
      </c>
      <c r="AQ21" s="18">
        <v>0</v>
      </c>
      <c r="AR21" s="17" t="e">
        <f t="shared" si="16"/>
        <v>#DIV/0!</v>
      </c>
      <c r="AS21" s="18">
        <v>5.6</v>
      </c>
      <c r="AT21" s="18">
        <v>0.5</v>
      </c>
      <c r="AU21" s="17">
        <f>AT21/AS21*100</f>
        <v>8.928571428571429</v>
      </c>
      <c r="AV21" s="18">
        <v>2797.5</v>
      </c>
      <c r="AW21" s="18">
        <v>710.4</v>
      </c>
      <c r="AX21" s="17">
        <f t="shared" si="1"/>
        <v>25.394101876675602</v>
      </c>
      <c r="AY21" s="18">
        <v>531.6</v>
      </c>
      <c r="AZ21" s="18">
        <v>173.2</v>
      </c>
      <c r="BA21" s="17">
        <f t="shared" si="18"/>
        <v>32.58088788562829</v>
      </c>
      <c r="BB21" s="17">
        <v>491.1</v>
      </c>
      <c r="BC21" s="18">
        <v>169.7</v>
      </c>
      <c r="BD21" s="17">
        <f t="shared" si="28"/>
        <v>34.55508043168397</v>
      </c>
      <c r="BE21" s="18">
        <v>45.4</v>
      </c>
      <c r="BF21" s="18">
        <v>17.3</v>
      </c>
      <c r="BG21" s="17">
        <f t="shared" si="19"/>
        <v>38.1057268722467</v>
      </c>
      <c r="BH21" s="18">
        <v>771.8</v>
      </c>
      <c r="BI21" s="18">
        <v>91.8</v>
      </c>
      <c r="BJ21" s="17">
        <f t="shared" si="20"/>
        <v>11.894273127753305</v>
      </c>
      <c r="BK21" s="18">
        <v>981.6</v>
      </c>
      <c r="BL21" s="18">
        <v>270.5</v>
      </c>
      <c r="BM21" s="17">
        <f t="shared" si="21"/>
        <v>27.557049714751425</v>
      </c>
      <c r="BN21" s="19">
        <v>778.6</v>
      </c>
      <c r="BO21" s="23">
        <v>218.6</v>
      </c>
      <c r="BP21" s="17">
        <f t="shared" si="22"/>
        <v>28.076033907012587</v>
      </c>
      <c r="BQ21" s="19">
        <v>44.6</v>
      </c>
      <c r="BR21" s="19">
        <v>35.9</v>
      </c>
      <c r="BS21" s="17">
        <f t="shared" si="23"/>
        <v>80.49327354260089</v>
      </c>
      <c r="BT21" s="18">
        <v>0</v>
      </c>
      <c r="BU21" s="19">
        <v>0</v>
      </c>
      <c r="BV21" s="17" t="e">
        <f t="shared" si="24"/>
        <v>#DIV/0!</v>
      </c>
      <c r="BW21" s="17">
        <f t="shared" si="2"/>
        <v>-260.5</v>
      </c>
      <c r="BX21" s="17">
        <f t="shared" si="25"/>
        <v>296.79999999999995</v>
      </c>
      <c r="BY21" s="17"/>
      <c r="BZ21" s="7"/>
      <c r="CA21" s="7"/>
      <c r="CB21" s="7"/>
      <c r="CC21" s="7"/>
      <c r="CD21" s="7"/>
      <c r="CE21" s="7"/>
      <c r="CF21" s="7"/>
      <c r="CG21" s="7"/>
    </row>
    <row r="22" spans="1:85" ht="18.75">
      <c r="A22" s="2">
        <v>7</v>
      </c>
      <c r="B22" s="16" t="s">
        <v>45</v>
      </c>
      <c r="C22" s="17">
        <f t="shared" si="3"/>
        <v>2216.1</v>
      </c>
      <c r="D22" s="17">
        <f t="shared" si="26"/>
        <v>803.9</v>
      </c>
      <c r="E22" s="17">
        <f t="shared" si="4"/>
        <v>36.275438833987636</v>
      </c>
      <c r="F22" s="18">
        <f>I22+L22+O22+R22+U22+X22+AA22+AD22+5</f>
        <v>123.3</v>
      </c>
      <c r="G22" s="18">
        <f>J22+M22+P22+S22+V22+Y22+AB22+AE22+6.3</f>
        <v>47.8</v>
      </c>
      <c r="H22" s="17">
        <f t="shared" si="5"/>
        <v>38.767234387672346</v>
      </c>
      <c r="I22" s="18">
        <v>39.1</v>
      </c>
      <c r="J22" s="18">
        <v>17.8</v>
      </c>
      <c r="K22" s="17">
        <f t="shared" si="6"/>
        <v>45.52429667519181</v>
      </c>
      <c r="L22" s="18">
        <v>0</v>
      </c>
      <c r="M22" s="18">
        <v>0</v>
      </c>
      <c r="N22" s="17" t="e">
        <f t="shared" si="7"/>
        <v>#DIV/0!</v>
      </c>
      <c r="O22" s="18">
        <v>32</v>
      </c>
      <c r="P22" s="18">
        <v>2.8</v>
      </c>
      <c r="Q22" s="17">
        <f t="shared" si="27"/>
        <v>8.75</v>
      </c>
      <c r="R22" s="18">
        <v>38</v>
      </c>
      <c r="S22" s="18">
        <v>8.5</v>
      </c>
      <c r="T22" s="17">
        <f t="shared" si="8"/>
        <v>22.36842105263158</v>
      </c>
      <c r="U22" s="18">
        <v>4.2</v>
      </c>
      <c r="V22" s="18">
        <v>2.7</v>
      </c>
      <c r="W22" s="17">
        <f t="shared" si="9"/>
        <v>64.28571428571429</v>
      </c>
      <c r="X22" s="18"/>
      <c r="Y22" s="18"/>
      <c r="Z22" s="17" t="e">
        <f t="shared" si="10"/>
        <v>#DIV/0!</v>
      </c>
      <c r="AA22" s="18">
        <v>5</v>
      </c>
      <c r="AB22" s="18">
        <v>9.7</v>
      </c>
      <c r="AC22" s="17">
        <f t="shared" si="11"/>
        <v>194</v>
      </c>
      <c r="AD22" s="18"/>
      <c r="AE22" s="18"/>
      <c r="AF22" s="17" t="e">
        <f t="shared" si="12"/>
        <v>#DIV/0!</v>
      </c>
      <c r="AG22" s="18">
        <v>2088.1</v>
      </c>
      <c r="AH22" s="18">
        <v>752.4</v>
      </c>
      <c r="AI22" s="17">
        <f t="shared" si="13"/>
        <v>36.03275705186533</v>
      </c>
      <c r="AJ22" s="17">
        <v>1697.7</v>
      </c>
      <c r="AK22" s="17">
        <v>620.1</v>
      </c>
      <c r="AL22" s="17">
        <f t="shared" si="14"/>
        <v>36.52588796607175</v>
      </c>
      <c r="AM22" s="17">
        <v>175.9</v>
      </c>
      <c r="AN22" s="17">
        <v>73.3</v>
      </c>
      <c r="AO22" s="17">
        <f t="shared" si="15"/>
        <v>41.67140420693576</v>
      </c>
      <c r="AP22" s="18">
        <v>0</v>
      </c>
      <c r="AQ22" s="18">
        <v>0</v>
      </c>
      <c r="AR22" s="17" t="e">
        <f t="shared" si="16"/>
        <v>#DIV/0!</v>
      </c>
      <c r="AS22" s="18">
        <v>4.7</v>
      </c>
      <c r="AT22" s="18">
        <v>3.7</v>
      </c>
      <c r="AU22" s="17">
        <f t="shared" si="17"/>
        <v>78.72340425531915</v>
      </c>
      <c r="AV22" s="18">
        <v>2216.1</v>
      </c>
      <c r="AW22" s="18">
        <v>659.6</v>
      </c>
      <c r="AX22" s="17">
        <f t="shared" si="1"/>
        <v>29.763999819502736</v>
      </c>
      <c r="AY22" s="18">
        <v>562.6</v>
      </c>
      <c r="AZ22" s="18">
        <v>183.3</v>
      </c>
      <c r="BA22" s="17">
        <f>AZ22/AY22*100</f>
        <v>32.58087451119801</v>
      </c>
      <c r="BB22" s="17">
        <v>521.3</v>
      </c>
      <c r="BC22" s="18">
        <v>179</v>
      </c>
      <c r="BD22" s="17">
        <f t="shared" si="28"/>
        <v>34.33723383848072</v>
      </c>
      <c r="BE22" s="18">
        <v>45.4</v>
      </c>
      <c r="BF22" s="18">
        <v>0</v>
      </c>
      <c r="BG22" s="17">
        <f t="shared" si="19"/>
        <v>0</v>
      </c>
      <c r="BH22" s="18">
        <v>434.9</v>
      </c>
      <c r="BI22" s="18">
        <v>109.8</v>
      </c>
      <c r="BJ22" s="17">
        <f t="shared" si="20"/>
        <v>25.247183260519662</v>
      </c>
      <c r="BK22" s="18">
        <v>1115.7</v>
      </c>
      <c r="BL22" s="18">
        <v>351.7</v>
      </c>
      <c r="BM22" s="17">
        <f t="shared" si="21"/>
        <v>31.52281079143139</v>
      </c>
      <c r="BN22" s="19">
        <v>579.1</v>
      </c>
      <c r="BO22" s="19">
        <v>196.2</v>
      </c>
      <c r="BP22" s="17">
        <f t="shared" si="22"/>
        <v>33.88015886720773</v>
      </c>
      <c r="BQ22" s="19">
        <v>280.9</v>
      </c>
      <c r="BR22" s="19">
        <v>105.7</v>
      </c>
      <c r="BS22" s="17">
        <f t="shared" si="23"/>
        <v>37.62904948380207</v>
      </c>
      <c r="BT22" s="18">
        <v>0</v>
      </c>
      <c r="BU22" s="19">
        <v>0</v>
      </c>
      <c r="BV22" s="17" t="e">
        <f t="shared" si="24"/>
        <v>#DIV/0!</v>
      </c>
      <c r="BW22" s="17">
        <f t="shared" si="2"/>
        <v>0</v>
      </c>
      <c r="BX22" s="17">
        <f t="shared" si="25"/>
        <v>144.29999999999995</v>
      </c>
      <c r="BY22" s="17"/>
      <c r="BZ22" s="7"/>
      <c r="CA22" s="7"/>
      <c r="CB22" s="7"/>
      <c r="CC22" s="7"/>
      <c r="CD22" s="7"/>
      <c r="CE22" s="7"/>
      <c r="CF22" s="7"/>
      <c r="CG22" s="7"/>
    </row>
    <row r="23" spans="1:85" ht="37.5">
      <c r="A23" s="2">
        <v>8</v>
      </c>
      <c r="B23" s="16" t="s">
        <v>46</v>
      </c>
      <c r="C23" s="17">
        <f>F23+AG23+AS23</f>
        <v>17300.7</v>
      </c>
      <c r="D23" s="17">
        <f t="shared" si="26"/>
        <v>7041.199999999999</v>
      </c>
      <c r="E23" s="17">
        <f t="shared" si="4"/>
        <v>40.698931257116755</v>
      </c>
      <c r="F23" s="18">
        <f>I23+L23+O23+R23+U23+X23+AA23+AD23+40</f>
        <v>12485.4</v>
      </c>
      <c r="G23" s="18">
        <f>J23+M23+P23+S23+V23+Y23+AB23+AE23+183.4</f>
        <v>5522.199999999999</v>
      </c>
      <c r="H23" s="17">
        <f t="shared" si="5"/>
        <v>44.22925977541768</v>
      </c>
      <c r="I23" s="18">
        <v>7569.7</v>
      </c>
      <c r="J23" s="18">
        <v>3668.1</v>
      </c>
      <c r="K23" s="17">
        <f t="shared" si="6"/>
        <v>48.457666750333566</v>
      </c>
      <c r="L23" s="18">
        <v>12</v>
      </c>
      <c r="M23" s="18">
        <v>71.5</v>
      </c>
      <c r="N23" s="17">
        <f t="shared" si="7"/>
        <v>595.8333333333333</v>
      </c>
      <c r="O23" s="18">
        <v>450.7</v>
      </c>
      <c r="P23" s="18">
        <v>56.2</v>
      </c>
      <c r="Q23" s="17">
        <f t="shared" si="27"/>
        <v>12.469491901486577</v>
      </c>
      <c r="R23" s="18">
        <v>4159</v>
      </c>
      <c r="S23" s="18">
        <v>1529.5</v>
      </c>
      <c r="T23" s="17">
        <f t="shared" si="8"/>
        <v>36.77566722769897</v>
      </c>
      <c r="U23" s="18">
        <v>226</v>
      </c>
      <c r="V23" s="18">
        <v>95.7</v>
      </c>
      <c r="W23" s="17">
        <f t="shared" si="9"/>
        <v>42.34513274336283</v>
      </c>
      <c r="X23" s="18"/>
      <c r="Y23" s="18"/>
      <c r="Z23" s="17" t="e">
        <f t="shared" si="10"/>
        <v>#DIV/0!</v>
      </c>
      <c r="AA23" s="18">
        <v>28</v>
      </c>
      <c r="AB23" s="18">
        <v>-82.2</v>
      </c>
      <c r="AC23" s="17">
        <f t="shared" si="11"/>
        <v>-293.5714285714286</v>
      </c>
      <c r="AD23" s="18"/>
      <c r="AE23" s="18"/>
      <c r="AF23" s="17" t="e">
        <f t="shared" si="12"/>
        <v>#DIV/0!</v>
      </c>
      <c r="AG23" s="18">
        <v>4815.3</v>
      </c>
      <c r="AH23" s="18">
        <v>1519</v>
      </c>
      <c r="AI23" s="17">
        <f t="shared" si="13"/>
        <v>31.545282744584966</v>
      </c>
      <c r="AJ23" s="22">
        <v>581.7</v>
      </c>
      <c r="AK23" s="17">
        <v>212.5</v>
      </c>
      <c r="AL23" s="17">
        <f t="shared" si="14"/>
        <v>36.530857830496814</v>
      </c>
      <c r="AM23" s="17">
        <v>0</v>
      </c>
      <c r="AN23" s="17">
        <v>0</v>
      </c>
      <c r="AO23" s="17" t="e">
        <f t="shared" si="15"/>
        <v>#DIV/0!</v>
      </c>
      <c r="AP23" s="18">
        <v>0</v>
      </c>
      <c r="AQ23" s="18">
        <v>0</v>
      </c>
      <c r="AR23" s="17" t="e">
        <f t="shared" si="16"/>
        <v>#DIV/0!</v>
      </c>
      <c r="AS23" s="18">
        <v>0</v>
      </c>
      <c r="AT23" s="18">
        <v>0</v>
      </c>
      <c r="AU23" s="17" t="e">
        <f t="shared" si="17"/>
        <v>#DIV/0!</v>
      </c>
      <c r="AV23" s="18">
        <v>22084.4</v>
      </c>
      <c r="AW23" s="18">
        <v>5422.7</v>
      </c>
      <c r="AX23" s="17">
        <f t="shared" si="1"/>
        <v>24.55443661589176</v>
      </c>
      <c r="AY23" s="18">
        <v>2557.6</v>
      </c>
      <c r="AZ23" s="18">
        <v>1101.7</v>
      </c>
      <c r="BA23" s="17">
        <f t="shared" si="18"/>
        <v>43.07553956834533</v>
      </c>
      <c r="BB23" s="17">
        <v>2428.4</v>
      </c>
      <c r="BC23" s="18">
        <v>1076.9</v>
      </c>
      <c r="BD23" s="17">
        <f t="shared" si="28"/>
        <v>44.346071487399115</v>
      </c>
      <c r="BE23" s="18">
        <v>424</v>
      </c>
      <c r="BF23" s="18">
        <v>0</v>
      </c>
      <c r="BG23" s="17">
        <f t="shared" si="19"/>
        <v>0</v>
      </c>
      <c r="BH23" s="18">
        <v>12350.8</v>
      </c>
      <c r="BI23" s="18">
        <v>2554.5</v>
      </c>
      <c r="BJ23" s="17">
        <f t="shared" si="20"/>
        <v>20.68287074521489</v>
      </c>
      <c r="BK23" s="18">
        <v>0</v>
      </c>
      <c r="BL23" s="18">
        <v>0</v>
      </c>
      <c r="BM23" s="17" t="e">
        <f t="shared" si="21"/>
        <v>#DIV/0!</v>
      </c>
      <c r="BN23" s="24">
        <v>0</v>
      </c>
      <c r="BO23" s="25">
        <v>0</v>
      </c>
      <c r="BP23" s="17" t="e">
        <f t="shared" si="22"/>
        <v>#DIV/0!</v>
      </c>
      <c r="BQ23" s="25">
        <v>0</v>
      </c>
      <c r="BR23" s="25">
        <v>0</v>
      </c>
      <c r="BS23" s="17" t="e">
        <f t="shared" si="23"/>
        <v>#DIV/0!</v>
      </c>
      <c r="BT23" s="18">
        <v>0</v>
      </c>
      <c r="BU23" s="25">
        <v>0</v>
      </c>
      <c r="BV23" s="17" t="e">
        <f>BU23/BT23*100</f>
        <v>#DIV/0!</v>
      </c>
      <c r="BW23" s="17">
        <f t="shared" si="2"/>
        <v>-4783.700000000001</v>
      </c>
      <c r="BX23" s="17">
        <f t="shared" si="25"/>
        <v>1618.499999999999</v>
      </c>
      <c r="BY23" s="17"/>
      <c r="BZ23" s="7"/>
      <c r="CA23" s="7"/>
      <c r="CB23" s="7"/>
      <c r="CC23" s="7"/>
      <c r="CD23" s="7"/>
      <c r="CE23" s="7"/>
      <c r="CF23" s="7"/>
      <c r="CG23" s="7"/>
    </row>
    <row r="24" spans="1:85" ht="18.75">
      <c r="A24" s="2">
        <v>9</v>
      </c>
      <c r="B24" s="16" t="s">
        <v>47</v>
      </c>
      <c r="C24" s="22">
        <f t="shared" si="3"/>
        <v>5152.8</v>
      </c>
      <c r="D24" s="22">
        <f t="shared" si="26"/>
        <v>1214.2</v>
      </c>
      <c r="E24" s="22">
        <f t="shared" si="4"/>
        <v>23.56388759509393</v>
      </c>
      <c r="F24" s="21">
        <f>I24+L24+O24+R24+U24+X24+AA24+AD24+5</f>
        <v>304.3</v>
      </c>
      <c r="G24" s="21">
        <f>J24+M24+P24+S24+V24+Y24+AB24+AE24+6.1+6.6</f>
        <v>91.89999999999999</v>
      </c>
      <c r="H24" s="22">
        <f t="shared" si="5"/>
        <v>30.20046007229707</v>
      </c>
      <c r="I24" s="21">
        <v>88.3</v>
      </c>
      <c r="J24" s="21">
        <v>37.7</v>
      </c>
      <c r="K24" s="17">
        <f t="shared" si="6"/>
        <v>42.69535673839185</v>
      </c>
      <c r="L24" s="21">
        <v>28</v>
      </c>
      <c r="M24" s="21">
        <v>10.4</v>
      </c>
      <c r="N24" s="22">
        <f t="shared" si="7"/>
        <v>37.142857142857146</v>
      </c>
      <c r="O24" s="21">
        <v>51.5</v>
      </c>
      <c r="P24" s="21">
        <v>1.9</v>
      </c>
      <c r="Q24" s="22">
        <f t="shared" si="27"/>
        <v>3.6893203883495143</v>
      </c>
      <c r="R24" s="21">
        <v>120</v>
      </c>
      <c r="S24" s="21">
        <v>29</v>
      </c>
      <c r="T24" s="22">
        <f t="shared" si="8"/>
        <v>24.166666666666668</v>
      </c>
      <c r="U24" s="21">
        <v>8</v>
      </c>
      <c r="V24" s="21">
        <v>0.2</v>
      </c>
      <c r="W24" s="22">
        <f t="shared" si="9"/>
        <v>2.5</v>
      </c>
      <c r="X24" s="21"/>
      <c r="Y24" s="21"/>
      <c r="Z24" s="22" t="e">
        <f t="shared" si="10"/>
        <v>#DIV/0!</v>
      </c>
      <c r="AA24" s="21">
        <v>3.5</v>
      </c>
      <c r="AB24" s="21">
        <v>0</v>
      </c>
      <c r="AC24" s="22">
        <f t="shared" si="11"/>
        <v>0</v>
      </c>
      <c r="AD24" s="21"/>
      <c r="AE24" s="21"/>
      <c r="AF24" s="22" t="e">
        <f t="shared" si="12"/>
        <v>#DIV/0!</v>
      </c>
      <c r="AG24" s="21">
        <v>4843.5</v>
      </c>
      <c r="AH24" s="21">
        <v>1122.3</v>
      </c>
      <c r="AI24" s="22">
        <f t="shared" si="13"/>
        <v>23.171260452152367</v>
      </c>
      <c r="AJ24" s="22">
        <v>1949.2</v>
      </c>
      <c r="AK24" s="22">
        <v>712</v>
      </c>
      <c r="AL24" s="22">
        <f t="shared" si="14"/>
        <v>36.52780627949928</v>
      </c>
      <c r="AM24" s="22">
        <v>1504.7</v>
      </c>
      <c r="AN24" s="22">
        <v>310.6</v>
      </c>
      <c r="AO24" s="22">
        <f t="shared" si="15"/>
        <v>20.641988436233135</v>
      </c>
      <c r="AP24" s="21">
        <v>0</v>
      </c>
      <c r="AQ24" s="21">
        <v>0</v>
      </c>
      <c r="AR24" s="22" t="e">
        <f t="shared" si="16"/>
        <v>#DIV/0!</v>
      </c>
      <c r="AS24" s="21">
        <v>5</v>
      </c>
      <c r="AT24" s="21">
        <v>0</v>
      </c>
      <c r="AU24" s="22">
        <f t="shared" si="17"/>
        <v>0</v>
      </c>
      <c r="AV24" s="18">
        <v>5473.3</v>
      </c>
      <c r="AW24" s="18">
        <v>1269.9</v>
      </c>
      <c r="AX24" s="17">
        <f t="shared" si="1"/>
        <v>23.201724736447847</v>
      </c>
      <c r="AY24" s="18">
        <v>770</v>
      </c>
      <c r="AZ24" s="21">
        <v>240.4</v>
      </c>
      <c r="BA24" s="17">
        <f t="shared" si="18"/>
        <v>31.22077922077922</v>
      </c>
      <c r="BB24" s="17">
        <v>729.5</v>
      </c>
      <c r="BC24" s="21">
        <v>236.9</v>
      </c>
      <c r="BD24" s="17">
        <f t="shared" si="28"/>
        <v>32.47429746401645</v>
      </c>
      <c r="BE24" s="18">
        <v>13</v>
      </c>
      <c r="BF24" s="18">
        <v>0</v>
      </c>
      <c r="BG24" s="17">
        <f t="shared" si="19"/>
        <v>0</v>
      </c>
      <c r="BH24" s="18">
        <v>727.5</v>
      </c>
      <c r="BI24" s="18">
        <v>359.2</v>
      </c>
      <c r="BJ24" s="17">
        <f t="shared" si="20"/>
        <v>49.3745704467354</v>
      </c>
      <c r="BK24" s="18">
        <v>3456.1</v>
      </c>
      <c r="BL24" s="18">
        <v>552.2</v>
      </c>
      <c r="BM24" s="17">
        <f t="shared" si="21"/>
        <v>15.977546945979574</v>
      </c>
      <c r="BN24" s="19">
        <v>1234.1</v>
      </c>
      <c r="BO24" s="19">
        <v>451.5</v>
      </c>
      <c r="BP24" s="17">
        <f t="shared" si="22"/>
        <v>36.585365853658544</v>
      </c>
      <c r="BQ24" s="19">
        <v>214.3</v>
      </c>
      <c r="BR24" s="19">
        <v>87.7</v>
      </c>
      <c r="BS24" s="17">
        <f t="shared" si="23"/>
        <v>40.923938404106394</v>
      </c>
      <c r="BT24" s="18">
        <v>0</v>
      </c>
      <c r="BU24" s="19">
        <v>0</v>
      </c>
      <c r="BV24" s="17" t="e">
        <f t="shared" si="24"/>
        <v>#DIV/0!</v>
      </c>
      <c r="BW24" s="17">
        <f t="shared" si="2"/>
        <v>-320.5</v>
      </c>
      <c r="BX24" s="17">
        <f t="shared" si="25"/>
        <v>-55.700000000000045</v>
      </c>
      <c r="BY24" s="17"/>
      <c r="BZ24" s="7"/>
      <c r="CA24" s="7"/>
      <c r="CB24" s="7"/>
      <c r="CC24" s="7"/>
      <c r="CD24" s="7"/>
      <c r="CE24" s="7"/>
      <c r="CF24" s="7"/>
      <c r="CG24" s="7"/>
    </row>
    <row r="25" spans="1:85" ht="15.75" customHeight="1">
      <c r="A25" s="2">
        <v>10</v>
      </c>
      <c r="B25" s="16" t="s">
        <v>48</v>
      </c>
      <c r="C25" s="17">
        <f t="shared" si="3"/>
        <v>3434.6</v>
      </c>
      <c r="D25" s="17">
        <f t="shared" si="26"/>
        <v>1438.6000000000001</v>
      </c>
      <c r="E25" s="17">
        <f t="shared" si="4"/>
        <v>41.885517964246205</v>
      </c>
      <c r="F25" s="18">
        <f aca="true" t="shared" si="29" ref="F25:F34">I25+L25+O25+R25+U25+X25+AA25+AD25+5</f>
        <v>253.5</v>
      </c>
      <c r="G25" s="18">
        <f>J25+M25+P25+S25+V25+Y25+AB25+AE25+4.8</f>
        <v>74.7</v>
      </c>
      <c r="H25" s="17">
        <f t="shared" si="5"/>
        <v>29.467455621301774</v>
      </c>
      <c r="I25" s="18">
        <v>77</v>
      </c>
      <c r="J25" s="18">
        <v>33.3</v>
      </c>
      <c r="K25" s="17">
        <f t="shared" si="6"/>
        <v>43.246753246753244</v>
      </c>
      <c r="L25" s="18">
        <v>4</v>
      </c>
      <c r="M25" s="18">
        <v>0</v>
      </c>
      <c r="N25" s="17">
        <f t="shared" si="7"/>
        <v>0</v>
      </c>
      <c r="O25" s="18">
        <v>55</v>
      </c>
      <c r="P25" s="18">
        <v>3.1</v>
      </c>
      <c r="Q25" s="17">
        <f t="shared" si="27"/>
        <v>5.636363636363637</v>
      </c>
      <c r="R25" s="18">
        <v>80</v>
      </c>
      <c r="S25" s="18">
        <v>3.4</v>
      </c>
      <c r="T25" s="17">
        <f t="shared" si="8"/>
        <v>4.25</v>
      </c>
      <c r="U25" s="18">
        <v>29</v>
      </c>
      <c r="V25" s="18">
        <v>30.1</v>
      </c>
      <c r="W25" s="22">
        <f t="shared" si="9"/>
        <v>103.79310344827586</v>
      </c>
      <c r="X25" s="18"/>
      <c r="Y25" s="18"/>
      <c r="Z25" s="17" t="e">
        <f t="shared" si="10"/>
        <v>#DIV/0!</v>
      </c>
      <c r="AA25" s="18">
        <v>3.5</v>
      </c>
      <c r="AB25" s="18">
        <v>0</v>
      </c>
      <c r="AC25" s="17">
        <f t="shared" si="11"/>
        <v>0</v>
      </c>
      <c r="AD25" s="18"/>
      <c r="AE25" s="18"/>
      <c r="AF25" s="17" t="e">
        <f t="shared" si="12"/>
        <v>#DIV/0!</v>
      </c>
      <c r="AG25" s="18">
        <v>3177.1</v>
      </c>
      <c r="AH25" s="18">
        <v>1362.4</v>
      </c>
      <c r="AI25" s="17">
        <f t="shared" si="13"/>
        <v>42.88187340656574</v>
      </c>
      <c r="AJ25" s="17">
        <v>2145.6</v>
      </c>
      <c r="AK25" s="17">
        <v>783.8</v>
      </c>
      <c r="AL25" s="17">
        <f t="shared" si="14"/>
        <v>36.53057419835943</v>
      </c>
      <c r="AM25" s="17">
        <v>0</v>
      </c>
      <c r="AN25" s="17">
        <v>0</v>
      </c>
      <c r="AO25" s="17" t="e">
        <f t="shared" si="15"/>
        <v>#DIV/0!</v>
      </c>
      <c r="AP25" s="18">
        <v>0</v>
      </c>
      <c r="AQ25" s="18">
        <v>0</v>
      </c>
      <c r="AR25" s="17" t="e">
        <f t="shared" si="16"/>
        <v>#DIV/0!</v>
      </c>
      <c r="AS25" s="18">
        <v>4</v>
      </c>
      <c r="AT25" s="18">
        <v>1.5</v>
      </c>
      <c r="AU25" s="17">
        <f t="shared" si="17"/>
        <v>37.5</v>
      </c>
      <c r="AV25" s="21">
        <v>3445.2</v>
      </c>
      <c r="AW25" s="18">
        <v>1398.4</v>
      </c>
      <c r="AX25" s="17">
        <f t="shared" si="1"/>
        <v>40.589806107047494</v>
      </c>
      <c r="AY25" s="18">
        <v>580</v>
      </c>
      <c r="AZ25" s="18">
        <v>197.1</v>
      </c>
      <c r="BA25" s="17">
        <f t="shared" si="18"/>
        <v>33.98275862068965</v>
      </c>
      <c r="BB25" s="17">
        <v>539.2</v>
      </c>
      <c r="BC25" s="18">
        <v>193.3</v>
      </c>
      <c r="BD25" s="17">
        <f t="shared" si="28"/>
        <v>35.84940652818991</v>
      </c>
      <c r="BE25" s="18">
        <v>13.4</v>
      </c>
      <c r="BF25" s="18">
        <v>0</v>
      </c>
      <c r="BG25" s="17">
        <f t="shared" si="19"/>
        <v>0</v>
      </c>
      <c r="BH25" s="18">
        <v>593</v>
      </c>
      <c r="BI25" s="18">
        <v>140.9</v>
      </c>
      <c r="BJ25" s="17">
        <f t="shared" si="20"/>
        <v>23.76053962900506</v>
      </c>
      <c r="BK25" s="18">
        <v>872.6</v>
      </c>
      <c r="BL25" s="18">
        <v>271.33</v>
      </c>
      <c r="BM25" s="17">
        <f t="shared" si="21"/>
        <v>31.094430437772175</v>
      </c>
      <c r="BN25" s="19">
        <v>528</v>
      </c>
      <c r="BO25" s="19">
        <v>195</v>
      </c>
      <c r="BP25" s="17">
        <f t="shared" si="22"/>
        <v>36.93181818181818</v>
      </c>
      <c r="BQ25" s="19">
        <v>75</v>
      </c>
      <c r="BR25" s="19">
        <v>54.2</v>
      </c>
      <c r="BS25" s="17">
        <f t="shared" si="23"/>
        <v>72.26666666666667</v>
      </c>
      <c r="BT25" s="18">
        <v>0</v>
      </c>
      <c r="BU25" s="26">
        <v>0</v>
      </c>
      <c r="BV25" s="17" t="e">
        <f t="shared" si="24"/>
        <v>#DIV/0!</v>
      </c>
      <c r="BW25" s="17">
        <f t="shared" si="2"/>
        <v>-10.599999999999909</v>
      </c>
      <c r="BX25" s="17">
        <f t="shared" si="25"/>
        <v>40.200000000000045</v>
      </c>
      <c r="BY25" s="17"/>
      <c r="BZ25" s="7"/>
      <c r="CA25" s="7"/>
      <c r="CB25" s="7"/>
      <c r="CC25" s="7"/>
      <c r="CD25" s="7"/>
      <c r="CE25" s="7"/>
      <c r="CF25" s="7"/>
      <c r="CG25" s="7"/>
    </row>
    <row r="26" spans="1:85" ht="18.75">
      <c r="A26" s="2">
        <v>11</v>
      </c>
      <c r="B26" s="16" t="s">
        <v>49</v>
      </c>
      <c r="C26" s="17">
        <f t="shared" si="3"/>
        <v>9347.5</v>
      </c>
      <c r="D26" s="17">
        <f t="shared" si="26"/>
        <v>1957.8</v>
      </c>
      <c r="E26" s="17">
        <f t="shared" si="4"/>
        <v>20.944637603637336</v>
      </c>
      <c r="F26" s="18">
        <f t="shared" si="29"/>
        <v>1355.6</v>
      </c>
      <c r="G26" s="18">
        <f>J26+M26+P26+S26+V26+Y26+AB26+AE26+8.6+13.8</f>
        <v>444.00000000000006</v>
      </c>
      <c r="H26" s="17">
        <f t="shared" si="5"/>
        <v>32.753024491000296</v>
      </c>
      <c r="I26" s="18">
        <v>775.1</v>
      </c>
      <c r="J26" s="18">
        <v>220.5</v>
      </c>
      <c r="K26" s="17">
        <f t="shared" si="6"/>
        <v>28.44794220100632</v>
      </c>
      <c r="L26" s="18">
        <v>4</v>
      </c>
      <c r="M26" s="18">
        <v>0</v>
      </c>
      <c r="N26" s="17">
        <f t="shared" si="7"/>
        <v>0</v>
      </c>
      <c r="O26" s="18">
        <v>56.5</v>
      </c>
      <c r="P26" s="18">
        <v>4.5</v>
      </c>
      <c r="Q26" s="17">
        <f t="shared" si="27"/>
        <v>7.964601769911504</v>
      </c>
      <c r="R26" s="18">
        <v>400</v>
      </c>
      <c r="S26" s="18">
        <v>129.7</v>
      </c>
      <c r="T26" s="17">
        <f t="shared" si="8"/>
        <v>32.425</v>
      </c>
      <c r="U26" s="18">
        <v>70</v>
      </c>
      <c r="V26" s="18">
        <v>40.3</v>
      </c>
      <c r="W26" s="17">
        <f t="shared" si="9"/>
        <v>57.57142857142856</v>
      </c>
      <c r="X26" s="18"/>
      <c r="Y26" s="18"/>
      <c r="Z26" s="17" t="e">
        <f t="shared" si="10"/>
        <v>#DIV/0!</v>
      </c>
      <c r="AA26" s="18">
        <v>45</v>
      </c>
      <c r="AB26" s="18">
        <v>26.6</v>
      </c>
      <c r="AC26" s="17">
        <f t="shared" si="11"/>
        <v>59.111111111111114</v>
      </c>
      <c r="AD26" s="18"/>
      <c r="AE26" s="18"/>
      <c r="AF26" s="17" t="e">
        <f t="shared" si="12"/>
        <v>#DIV/0!</v>
      </c>
      <c r="AG26" s="18">
        <v>7793.3</v>
      </c>
      <c r="AH26" s="18">
        <v>1322.8</v>
      </c>
      <c r="AI26" s="17">
        <f>AH26/AG26*100</f>
        <v>16.97355420681868</v>
      </c>
      <c r="AJ26" s="17">
        <v>3050.8</v>
      </c>
      <c r="AK26" s="17">
        <v>945.6</v>
      </c>
      <c r="AL26" s="17">
        <f t="shared" si="14"/>
        <v>30.99514881342599</v>
      </c>
      <c r="AM26" s="17">
        <v>120.5</v>
      </c>
      <c r="AN26" s="17">
        <v>50.2</v>
      </c>
      <c r="AO26" s="17">
        <f t="shared" si="15"/>
        <v>41.6597510373444</v>
      </c>
      <c r="AP26" s="18">
        <v>0</v>
      </c>
      <c r="AQ26" s="18">
        <v>0</v>
      </c>
      <c r="AR26" s="17" t="e">
        <f t="shared" si="16"/>
        <v>#DIV/0!</v>
      </c>
      <c r="AS26" s="18">
        <v>198.6</v>
      </c>
      <c r="AT26" s="18">
        <v>191</v>
      </c>
      <c r="AU26" s="17">
        <f t="shared" si="17"/>
        <v>96.17321248741189</v>
      </c>
      <c r="AV26" s="18">
        <v>9643.3</v>
      </c>
      <c r="AW26" s="18">
        <v>2343.3</v>
      </c>
      <c r="AX26" s="17">
        <f t="shared" si="1"/>
        <v>24.299772899318704</v>
      </c>
      <c r="AY26" s="18">
        <v>987</v>
      </c>
      <c r="AZ26" s="18">
        <v>368.3</v>
      </c>
      <c r="BA26" s="17">
        <f t="shared" si="18"/>
        <v>37.31509625126647</v>
      </c>
      <c r="BB26" s="17">
        <v>936.9</v>
      </c>
      <c r="BC26" s="18">
        <v>355.3</v>
      </c>
      <c r="BD26" s="17">
        <f t="shared" si="28"/>
        <v>37.922937346568474</v>
      </c>
      <c r="BE26" s="18">
        <v>13.4</v>
      </c>
      <c r="BF26" s="18">
        <v>0</v>
      </c>
      <c r="BG26" s="17">
        <f t="shared" si="19"/>
        <v>0</v>
      </c>
      <c r="BH26" s="18">
        <v>5650.3</v>
      </c>
      <c r="BI26" s="18">
        <v>631.4</v>
      </c>
      <c r="BJ26" s="17">
        <f t="shared" si="20"/>
        <v>11.174627895863935</v>
      </c>
      <c r="BK26" s="18">
        <v>1979.3</v>
      </c>
      <c r="BL26" s="18">
        <v>782.5</v>
      </c>
      <c r="BM26" s="17">
        <f t="shared" si="21"/>
        <v>39.534178750063155</v>
      </c>
      <c r="BN26" s="19">
        <v>1388.2</v>
      </c>
      <c r="BO26" s="19">
        <v>521.8</v>
      </c>
      <c r="BP26" s="17">
        <f t="shared" si="22"/>
        <v>37.58824376890937</v>
      </c>
      <c r="BQ26" s="19">
        <v>229.7</v>
      </c>
      <c r="BR26" s="23">
        <v>104.9</v>
      </c>
      <c r="BS26" s="17">
        <f t="shared" si="23"/>
        <v>45.668262951676105</v>
      </c>
      <c r="BT26" s="18">
        <v>0</v>
      </c>
      <c r="BU26" s="19">
        <v>0</v>
      </c>
      <c r="BV26" s="17" t="e">
        <f t="shared" si="24"/>
        <v>#DIV/0!</v>
      </c>
      <c r="BW26" s="17">
        <f t="shared" si="2"/>
        <v>-295.7999999999993</v>
      </c>
      <c r="BX26" s="17">
        <f t="shared" si="25"/>
        <v>-385.5000000000002</v>
      </c>
      <c r="BY26" s="17"/>
      <c r="BZ26" s="7"/>
      <c r="CA26" s="7"/>
      <c r="CB26" s="7"/>
      <c r="CC26" s="7"/>
      <c r="CD26" s="7"/>
      <c r="CE26" s="7"/>
      <c r="CF26" s="7"/>
      <c r="CG26" s="7"/>
    </row>
    <row r="27" spans="1:85" ht="18.75">
      <c r="A27" s="2">
        <v>12</v>
      </c>
      <c r="B27" s="16" t="s">
        <v>50</v>
      </c>
      <c r="C27" s="17">
        <f t="shared" si="3"/>
        <v>2066.7</v>
      </c>
      <c r="D27" s="17">
        <f t="shared" si="26"/>
        <v>693</v>
      </c>
      <c r="E27" s="17">
        <f t="shared" si="4"/>
        <v>33.53171723036725</v>
      </c>
      <c r="F27" s="18">
        <f t="shared" si="29"/>
        <v>133.5</v>
      </c>
      <c r="G27" s="18">
        <f>J27+M27+P27+S27+V27+Y27+AB27+AE27+2</f>
        <v>34.300000000000004</v>
      </c>
      <c r="H27" s="17">
        <f t="shared" si="5"/>
        <v>25.69288389513109</v>
      </c>
      <c r="I27" s="18">
        <v>64</v>
      </c>
      <c r="J27" s="18">
        <v>17.6</v>
      </c>
      <c r="K27" s="17">
        <f t="shared" si="6"/>
        <v>27.500000000000004</v>
      </c>
      <c r="L27" s="18">
        <v>0</v>
      </c>
      <c r="M27" s="18">
        <v>0.2</v>
      </c>
      <c r="N27" s="17" t="e">
        <f t="shared" si="7"/>
        <v>#DIV/0!</v>
      </c>
      <c r="O27" s="18">
        <v>21</v>
      </c>
      <c r="P27" s="18">
        <v>1.1</v>
      </c>
      <c r="Q27" s="17">
        <f t="shared" si="27"/>
        <v>5.238095238095238</v>
      </c>
      <c r="R27" s="18">
        <v>35</v>
      </c>
      <c r="S27" s="18">
        <v>8.3</v>
      </c>
      <c r="T27" s="17">
        <f t="shared" si="8"/>
        <v>23.714285714285715</v>
      </c>
      <c r="U27" s="18">
        <v>4</v>
      </c>
      <c r="V27" s="18">
        <v>1.5</v>
      </c>
      <c r="W27" s="17">
        <f t="shared" si="9"/>
        <v>37.5</v>
      </c>
      <c r="X27" s="18"/>
      <c r="Y27" s="18"/>
      <c r="Z27" s="17" t="e">
        <f t="shared" si="10"/>
        <v>#DIV/0!</v>
      </c>
      <c r="AA27" s="18">
        <v>4.5</v>
      </c>
      <c r="AB27" s="18">
        <v>3.6</v>
      </c>
      <c r="AC27" s="17">
        <f t="shared" si="11"/>
        <v>80</v>
      </c>
      <c r="AD27" s="18"/>
      <c r="AE27" s="18"/>
      <c r="AF27" s="17" t="e">
        <f t="shared" si="12"/>
        <v>#DIV/0!</v>
      </c>
      <c r="AG27" s="18">
        <v>1930.1</v>
      </c>
      <c r="AH27" s="18">
        <v>658.7</v>
      </c>
      <c r="AI27" s="17">
        <f t="shared" si="13"/>
        <v>34.127765400756445</v>
      </c>
      <c r="AJ27" s="17">
        <v>1157.7</v>
      </c>
      <c r="AK27" s="17">
        <v>422.9</v>
      </c>
      <c r="AL27" s="17">
        <f t="shared" si="14"/>
        <v>36.529325386542276</v>
      </c>
      <c r="AM27" s="17">
        <v>520.4</v>
      </c>
      <c r="AN27" s="17">
        <v>216.8</v>
      </c>
      <c r="AO27" s="17">
        <f t="shared" si="15"/>
        <v>41.66026133743274</v>
      </c>
      <c r="AP27" s="18">
        <v>0</v>
      </c>
      <c r="AQ27" s="18">
        <v>0</v>
      </c>
      <c r="AR27" s="17" t="e">
        <f t="shared" si="16"/>
        <v>#DIV/0!</v>
      </c>
      <c r="AS27" s="18">
        <v>3.1</v>
      </c>
      <c r="AT27" s="18">
        <v>0</v>
      </c>
      <c r="AU27" s="17">
        <f t="shared" si="17"/>
        <v>0</v>
      </c>
      <c r="AV27" s="18">
        <v>2265.3</v>
      </c>
      <c r="AW27" s="21">
        <v>708.3</v>
      </c>
      <c r="AX27" s="17">
        <f t="shared" si="1"/>
        <v>31.2673818037346</v>
      </c>
      <c r="AY27" s="18">
        <v>521.5</v>
      </c>
      <c r="AZ27" s="21">
        <v>196.8</v>
      </c>
      <c r="BA27" s="17">
        <f t="shared" si="18"/>
        <v>37.737296260786195</v>
      </c>
      <c r="BB27" s="17">
        <v>481.5</v>
      </c>
      <c r="BC27" s="21">
        <v>193.8</v>
      </c>
      <c r="BD27" s="17">
        <f t="shared" si="28"/>
        <v>40.24922118380063</v>
      </c>
      <c r="BE27" s="18">
        <v>2.4</v>
      </c>
      <c r="BF27" s="18">
        <v>0</v>
      </c>
      <c r="BG27" s="17">
        <f t="shared" si="19"/>
        <v>0</v>
      </c>
      <c r="BH27" s="18">
        <v>364.3</v>
      </c>
      <c r="BI27" s="18">
        <v>38.6</v>
      </c>
      <c r="BJ27" s="17">
        <f t="shared" si="20"/>
        <v>10.595662915179798</v>
      </c>
      <c r="BK27" s="18">
        <v>1044.5</v>
      </c>
      <c r="BL27" s="18">
        <v>462.1</v>
      </c>
      <c r="BM27" s="17">
        <f t="shared" si="21"/>
        <v>44.24126376256582</v>
      </c>
      <c r="BN27" s="19">
        <v>462.5</v>
      </c>
      <c r="BO27" s="19">
        <v>218.3</v>
      </c>
      <c r="BP27" s="17">
        <f t="shared" si="22"/>
        <v>47.2</v>
      </c>
      <c r="BQ27" s="19">
        <v>358.9</v>
      </c>
      <c r="BR27" s="19">
        <v>214.1</v>
      </c>
      <c r="BS27" s="17">
        <f t="shared" si="23"/>
        <v>59.654499860685426</v>
      </c>
      <c r="BT27" s="18">
        <v>0</v>
      </c>
      <c r="BU27" s="19">
        <v>0</v>
      </c>
      <c r="BV27" s="17" t="e">
        <f t="shared" si="24"/>
        <v>#DIV/0!</v>
      </c>
      <c r="BW27" s="17">
        <f t="shared" si="2"/>
        <v>-198.60000000000036</v>
      </c>
      <c r="BX27" s="17">
        <f t="shared" si="25"/>
        <v>-15.299999999999955</v>
      </c>
      <c r="BY27" s="17"/>
      <c r="BZ27" s="7"/>
      <c r="CA27" s="7"/>
      <c r="CB27" s="7"/>
      <c r="CC27" s="7"/>
      <c r="CD27" s="7"/>
      <c r="CE27" s="7"/>
      <c r="CF27" s="7"/>
      <c r="CG27" s="7"/>
    </row>
    <row r="28" spans="1:85" ht="18.75">
      <c r="A28" s="2">
        <v>13</v>
      </c>
      <c r="B28" s="16" t="s">
        <v>51</v>
      </c>
      <c r="C28" s="17">
        <f t="shared" si="3"/>
        <v>3547.1000000000004</v>
      </c>
      <c r="D28" s="17">
        <f t="shared" si="26"/>
        <v>1425.8999999999999</v>
      </c>
      <c r="E28" s="17">
        <f t="shared" si="4"/>
        <v>40.19903583208818</v>
      </c>
      <c r="F28" s="18">
        <f>I28+L28+O28+R28+U28+X28+AA28+AD28+5</f>
        <v>245</v>
      </c>
      <c r="G28" s="18">
        <f>J28+M28+P28+S28+V28+Y28+AB28+AE28+3.1</f>
        <v>46.6</v>
      </c>
      <c r="H28" s="17">
        <f t="shared" si="5"/>
        <v>19.020408163265305</v>
      </c>
      <c r="I28" s="18">
        <v>80</v>
      </c>
      <c r="J28" s="18">
        <v>31.3</v>
      </c>
      <c r="K28" s="17">
        <f t="shared" si="6"/>
        <v>39.125</v>
      </c>
      <c r="L28" s="18">
        <v>0</v>
      </c>
      <c r="M28" s="18">
        <v>0.2</v>
      </c>
      <c r="N28" s="17" t="e">
        <f t="shared" si="7"/>
        <v>#DIV/0!</v>
      </c>
      <c r="O28" s="18">
        <v>40</v>
      </c>
      <c r="P28" s="18">
        <v>0.5</v>
      </c>
      <c r="Q28" s="17">
        <f t="shared" si="27"/>
        <v>1.25</v>
      </c>
      <c r="R28" s="18">
        <v>110</v>
      </c>
      <c r="S28" s="18">
        <v>5</v>
      </c>
      <c r="T28" s="17">
        <f t="shared" si="8"/>
        <v>4.545454545454546</v>
      </c>
      <c r="U28" s="18">
        <v>5</v>
      </c>
      <c r="V28" s="18">
        <v>3</v>
      </c>
      <c r="W28" s="17">
        <f t="shared" si="9"/>
        <v>60</v>
      </c>
      <c r="X28" s="18"/>
      <c r="Y28" s="18"/>
      <c r="Z28" s="17" t="e">
        <f t="shared" si="10"/>
        <v>#DIV/0!</v>
      </c>
      <c r="AA28" s="18">
        <v>5</v>
      </c>
      <c r="AB28" s="18">
        <v>3.5</v>
      </c>
      <c r="AC28" s="17">
        <f t="shared" si="11"/>
        <v>70</v>
      </c>
      <c r="AD28" s="18"/>
      <c r="AE28" s="18"/>
      <c r="AF28" s="17" t="e">
        <f t="shared" si="12"/>
        <v>#DIV/0!</v>
      </c>
      <c r="AG28" s="18">
        <v>3127.8</v>
      </c>
      <c r="AH28" s="18">
        <v>1207</v>
      </c>
      <c r="AI28" s="17">
        <f t="shared" si="13"/>
        <v>38.58942387620692</v>
      </c>
      <c r="AJ28" s="17">
        <v>2074.7</v>
      </c>
      <c r="AK28" s="17">
        <v>757.9</v>
      </c>
      <c r="AL28" s="17">
        <f t="shared" si="14"/>
        <v>36.53058273485323</v>
      </c>
      <c r="AM28" s="17">
        <v>293.2</v>
      </c>
      <c r="AN28" s="17">
        <v>122.2</v>
      </c>
      <c r="AO28" s="17">
        <f t="shared" si="15"/>
        <v>41.67803547066849</v>
      </c>
      <c r="AP28" s="18">
        <v>0</v>
      </c>
      <c r="AQ28" s="18">
        <v>0</v>
      </c>
      <c r="AR28" s="17" t="e">
        <f t="shared" si="16"/>
        <v>#DIV/0!</v>
      </c>
      <c r="AS28" s="18">
        <v>174.3</v>
      </c>
      <c r="AT28" s="18">
        <v>172.3</v>
      </c>
      <c r="AU28" s="17">
        <f t="shared" si="17"/>
        <v>98.85255306942054</v>
      </c>
      <c r="AV28" s="18">
        <v>3554.1</v>
      </c>
      <c r="AW28" s="18">
        <v>1493.2</v>
      </c>
      <c r="AX28" s="17">
        <f t="shared" si="1"/>
        <v>42.01344925578909</v>
      </c>
      <c r="AY28" s="18">
        <v>660.9</v>
      </c>
      <c r="AZ28" s="18">
        <v>257.8</v>
      </c>
      <c r="BA28" s="17">
        <f t="shared" si="18"/>
        <v>39.00741413224391</v>
      </c>
      <c r="BB28" s="17">
        <v>619.6</v>
      </c>
      <c r="BC28" s="18">
        <v>253.5</v>
      </c>
      <c r="BD28" s="17">
        <f t="shared" si="28"/>
        <v>40.913492575855386</v>
      </c>
      <c r="BE28" s="18">
        <v>6.9</v>
      </c>
      <c r="BF28" s="18">
        <v>0</v>
      </c>
      <c r="BG28" s="17">
        <f t="shared" si="19"/>
        <v>0</v>
      </c>
      <c r="BH28" s="18">
        <v>561.9</v>
      </c>
      <c r="BI28" s="18">
        <v>191.3</v>
      </c>
      <c r="BJ28" s="17">
        <f t="shared" si="20"/>
        <v>34.04520377291333</v>
      </c>
      <c r="BK28" s="18">
        <v>1322.9</v>
      </c>
      <c r="BL28" s="18">
        <v>518.5</v>
      </c>
      <c r="BM28" s="17">
        <f t="shared" si="21"/>
        <v>39.194194572530044</v>
      </c>
      <c r="BN28" s="19">
        <v>1050.7</v>
      </c>
      <c r="BO28" s="19">
        <v>457.6</v>
      </c>
      <c r="BP28" s="17">
        <f t="shared" si="22"/>
        <v>43.55191776910631</v>
      </c>
      <c r="BQ28" s="19">
        <v>52.4</v>
      </c>
      <c r="BR28" s="23">
        <v>5.7</v>
      </c>
      <c r="BS28" s="17">
        <f t="shared" si="23"/>
        <v>10.877862595419847</v>
      </c>
      <c r="BT28" s="18">
        <v>0</v>
      </c>
      <c r="BU28" s="19">
        <v>0</v>
      </c>
      <c r="BV28" s="17" t="e">
        <f t="shared" si="24"/>
        <v>#DIV/0!</v>
      </c>
      <c r="BW28" s="17">
        <f t="shared" si="2"/>
        <v>-6.999999999999545</v>
      </c>
      <c r="BX28" s="17">
        <f t="shared" si="25"/>
        <v>-67.30000000000018</v>
      </c>
      <c r="BY28" s="17"/>
      <c r="BZ28" s="7"/>
      <c r="CA28" s="7"/>
      <c r="CB28" s="7"/>
      <c r="CC28" s="7"/>
      <c r="CD28" s="7"/>
      <c r="CE28" s="7"/>
      <c r="CF28" s="7"/>
      <c r="CG28" s="7"/>
    </row>
    <row r="29" spans="1:85" ht="18.75">
      <c r="A29" s="2">
        <v>14</v>
      </c>
      <c r="B29" s="16" t="s">
        <v>52</v>
      </c>
      <c r="C29" s="17">
        <f t="shared" si="3"/>
        <v>2409.6</v>
      </c>
      <c r="D29" s="17">
        <f t="shared" si="26"/>
        <v>755.9</v>
      </c>
      <c r="E29" s="17">
        <f t="shared" si="4"/>
        <v>31.370351925630814</v>
      </c>
      <c r="F29" s="18">
        <f t="shared" si="29"/>
        <v>171.1</v>
      </c>
      <c r="G29" s="18">
        <f>J29+M29+P29+S29+V29+Y29+AB29+AE29+5</f>
        <v>39.8</v>
      </c>
      <c r="H29" s="17">
        <f t="shared" si="5"/>
        <v>23.261250730566918</v>
      </c>
      <c r="I29" s="18">
        <v>50.6</v>
      </c>
      <c r="J29" s="18">
        <v>18</v>
      </c>
      <c r="K29" s="17">
        <f t="shared" si="6"/>
        <v>35.573122529644266</v>
      </c>
      <c r="L29" s="18">
        <v>2</v>
      </c>
      <c r="M29" s="18">
        <v>0.9</v>
      </c>
      <c r="N29" s="17">
        <f t="shared" si="7"/>
        <v>45</v>
      </c>
      <c r="O29" s="18">
        <v>30</v>
      </c>
      <c r="P29" s="18">
        <v>0.3</v>
      </c>
      <c r="Q29" s="17">
        <f t="shared" si="27"/>
        <v>1</v>
      </c>
      <c r="R29" s="18">
        <v>75</v>
      </c>
      <c r="S29" s="18">
        <v>14.2</v>
      </c>
      <c r="T29" s="17">
        <f t="shared" si="8"/>
        <v>18.933333333333334</v>
      </c>
      <c r="U29" s="18">
        <v>5</v>
      </c>
      <c r="V29" s="18">
        <v>1.4</v>
      </c>
      <c r="W29" s="17">
        <f t="shared" si="9"/>
        <v>27.999999999999996</v>
      </c>
      <c r="X29" s="18"/>
      <c r="Y29" s="18"/>
      <c r="Z29" s="17" t="e">
        <f t="shared" si="10"/>
        <v>#DIV/0!</v>
      </c>
      <c r="AA29" s="18">
        <v>3.5</v>
      </c>
      <c r="AB29" s="18">
        <v>0</v>
      </c>
      <c r="AC29" s="17">
        <f t="shared" si="11"/>
        <v>0</v>
      </c>
      <c r="AD29" s="18"/>
      <c r="AE29" s="18"/>
      <c r="AF29" s="17" t="e">
        <f>AE29/AD29*100</f>
        <v>#DIV/0!</v>
      </c>
      <c r="AG29" s="18">
        <v>2234.1</v>
      </c>
      <c r="AH29" s="18">
        <v>716.1</v>
      </c>
      <c r="AI29" s="17">
        <f t="shared" si="13"/>
        <v>32.053175775480064</v>
      </c>
      <c r="AJ29" s="17">
        <v>1661.3</v>
      </c>
      <c r="AK29" s="17">
        <v>606.9</v>
      </c>
      <c r="AL29" s="17">
        <f t="shared" si="14"/>
        <v>36.53163185457172</v>
      </c>
      <c r="AM29" s="17">
        <v>216.6</v>
      </c>
      <c r="AN29" s="17">
        <v>90.2</v>
      </c>
      <c r="AO29" s="17">
        <f t="shared" si="15"/>
        <v>41.64358264081256</v>
      </c>
      <c r="AP29" s="18">
        <v>0</v>
      </c>
      <c r="AQ29" s="18">
        <v>0</v>
      </c>
      <c r="AR29" s="17" t="e">
        <f t="shared" si="16"/>
        <v>#DIV/0!</v>
      </c>
      <c r="AS29" s="18">
        <v>4.4</v>
      </c>
      <c r="AT29" s="18">
        <v>0</v>
      </c>
      <c r="AU29" s="17">
        <f t="shared" si="17"/>
        <v>0</v>
      </c>
      <c r="AV29" s="18">
        <v>2423.6</v>
      </c>
      <c r="AW29" s="18">
        <v>623.7</v>
      </c>
      <c r="AX29" s="17">
        <f t="shared" si="1"/>
        <v>25.734444627826374</v>
      </c>
      <c r="AY29" s="18">
        <v>566.7</v>
      </c>
      <c r="AZ29" s="18">
        <v>158.9</v>
      </c>
      <c r="BA29" s="17">
        <f t="shared" si="18"/>
        <v>28.039527086641964</v>
      </c>
      <c r="BB29" s="17">
        <v>526.7</v>
      </c>
      <c r="BC29" s="18">
        <v>155.9</v>
      </c>
      <c r="BD29" s="17">
        <f t="shared" si="28"/>
        <v>29.59939244351623</v>
      </c>
      <c r="BE29" s="18">
        <v>2.4</v>
      </c>
      <c r="BF29" s="18">
        <v>0</v>
      </c>
      <c r="BG29" s="17">
        <f t="shared" si="19"/>
        <v>0</v>
      </c>
      <c r="BH29" s="18">
        <v>452.9</v>
      </c>
      <c r="BI29" s="18">
        <v>43.4</v>
      </c>
      <c r="BJ29" s="17">
        <f t="shared" si="20"/>
        <v>9.582689335394127</v>
      </c>
      <c r="BK29" s="18">
        <v>1190</v>
      </c>
      <c r="BL29" s="18">
        <v>410</v>
      </c>
      <c r="BM29" s="17">
        <f t="shared" si="21"/>
        <v>34.45378151260504</v>
      </c>
      <c r="BN29" s="19">
        <v>861.1</v>
      </c>
      <c r="BO29" s="19">
        <v>319.9</v>
      </c>
      <c r="BP29" s="17">
        <f t="shared" si="22"/>
        <v>37.15015677621646</v>
      </c>
      <c r="BQ29" s="19">
        <v>82.4</v>
      </c>
      <c r="BR29" s="19">
        <v>61.4</v>
      </c>
      <c r="BS29" s="17">
        <f t="shared" si="23"/>
        <v>74.5145631067961</v>
      </c>
      <c r="BT29" s="18">
        <v>0</v>
      </c>
      <c r="BU29" s="19">
        <v>0</v>
      </c>
      <c r="BV29" s="17" t="e">
        <f t="shared" si="24"/>
        <v>#DIV/0!</v>
      </c>
      <c r="BW29" s="17">
        <f t="shared" si="2"/>
        <v>-14</v>
      </c>
      <c r="BX29" s="17">
        <f t="shared" si="25"/>
        <v>132.19999999999993</v>
      </c>
      <c r="BY29" s="17"/>
      <c r="BZ29" s="7"/>
      <c r="CA29" s="7"/>
      <c r="CB29" s="7"/>
      <c r="CC29" s="7"/>
      <c r="CD29" s="7"/>
      <c r="CE29" s="7"/>
      <c r="CF29" s="7"/>
      <c r="CG29" s="7"/>
    </row>
    <row r="30" spans="1:85" ht="18.75">
      <c r="A30" s="2">
        <v>15</v>
      </c>
      <c r="B30" s="16" t="s">
        <v>53</v>
      </c>
      <c r="C30" s="17">
        <f t="shared" si="3"/>
        <v>2915.1</v>
      </c>
      <c r="D30" s="17">
        <f t="shared" si="26"/>
        <v>799.7</v>
      </c>
      <c r="E30" s="17">
        <f t="shared" si="4"/>
        <v>27.433021165654697</v>
      </c>
      <c r="F30" s="18">
        <f t="shared" si="29"/>
        <v>302.1</v>
      </c>
      <c r="G30" s="18">
        <f>J30+M30+P30+S30+V30+Y30+AB30+AE30+46</f>
        <v>137.5</v>
      </c>
      <c r="H30" s="17">
        <f t="shared" si="5"/>
        <v>45.514730221780866</v>
      </c>
      <c r="I30" s="18">
        <v>126.6</v>
      </c>
      <c r="J30" s="18">
        <v>39</v>
      </c>
      <c r="K30" s="17">
        <f t="shared" si="6"/>
        <v>30.80568720379147</v>
      </c>
      <c r="L30" s="18">
        <v>7</v>
      </c>
      <c r="M30" s="18">
        <v>37.9</v>
      </c>
      <c r="N30" s="17">
        <f t="shared" si="7"/>
        <v>541.4285714285713</v>
      </c>
      <c r="O30" s="18">
        <v>35</v>
      </c>
      <c r="P30" s="21">
        <v>1.2</v>
      </c>
      <c r="Q30" s="17">
        <f t="shared" si="27"/>
        <v>3.428571428571429</v>
      </c>
      <c r="R30" s="18">
        <v>100</v>
      </c>
      <c r="S30" s="18">
        <v>8.7</v>
      </c>
      <c r="T30" s="17">
        <f t="shared" si="8"/>
        <v>8.7</v>
      </c>
      <c r="U30" s="18">
        <v>25</v>
      </c>
      <c r="V30" s="18">
        <v>4.7</v>
      </c>
      <c r="W30" s="17">
        <f t="shared" si="9"/>
        <v>18.8</v>
      </c>
      <c r="X30" s="18"/>
      <c r="Y30" s="18"/>
      <c r="Z30" s="17" t="e">
        <f t="shared" si="10"/>
        <v>#DIV/0!</v>
      </c>
      <c r="AA30" s="18">
        <v>3.5</v>
      </c>
      <c r="AB30" s="18">
        <v>0</v>
      </c>
      <c r="AC30" s="17">
        <f t="shared" si="11"/>
        <v>0</v>
      </c>
      <c r="AD30" s="18"/>
      <c r="AE30" s="18"/>
      <c r="AF30" s="17" t="e">
        <f t="shared" si="12"/>
        <v>#DIV/0!</v>
      </c>
      <c r="AG30" s="18">
        <v>2607.7</v>
      </c>
      <c r="AH30" s="18">
        <v>659.2</v>
      </c>
      <c r="AI30" s="17">
        <f t="shared" si="13"/>
        <v>25.278981477930746</v>
      </c>
      <c r="AJ30" s="17">
        <v>1051.8</v>
      </c>
      <c r="AK30" s="17">
        <v>384.2</v>
      </c>
      <c r="AL30" s="17">
        <f t="shared" si="14"/>
        <v>36.52785700703556</v>
      </c>
      <c r="AM30" s="17">
        <v>653.8</v>
      </c>
      <c r="AN30" s="17">
        <v>211.5</v>
      </c>
      <c r="AO30" s="17">
        <f t="shared" si="15"/>
        <v>32.34934230651575</v>
      </c>
      <c r="AP30" s="18">
        <v>0</v>
      </c>
      <c r="AQ30" s="18">
        <v>0</v>
      </c>
      <c r="AR30" s="17" t="e">
        <f t="shared" si="16"/>
        <v>#DIV/0!</v>
      </c>
      <c r="AS30" s="18">
        <v>5.3</v>
      </c>
      <c r="AT30" s="21">
        <v>3</v>
      </c>
      <c r="AU30" s="17">
        <f t="shared" si="17"/>
        <v>56.60377358490566</v>
      </c>
      <c r="AV30" s="18">
        <v>2925.1</v>
      </c>
      <c r="AW30" s="21">
        <v>736.7</v>
      </c>
      <c r="AX30" s="17">
        <f t="shared" si="1"/>
        <v>25.18546374482924</v>
      </c>
      <c r="AY30" s="18">
        <v>544.7</v>
      </c>
      <c r="AZ30" s="21">
        <v>192.7</v>
      </c>
      <c r="BA30" s="17">
        <f t="shared" si="18"/>
        <v>35.37727189278501</v>
      </c>
      <c r="BB30" s="17">
        <v>504.2</v>
      </c>
      <c r="BC30" s="21">
        <v>189.2</v>
      </c>
      <c r="BD30" s="17">
        <f t="shared" si="28"/>
        <v>37.524791749305834</v>
      </c>
      <c r="BE30" s="18">
        <v>48.1</v>
      </c>
      <c r="BF30" s="18">
        <v>0</v>
      </c>
      <c r="BG30" s="17">
        <f t="shared" si="19"/>
        <v>0</v>
      </c>
      <c r="BH30" s="18">
        <v>433.7</v>
      </c>
      <c r="BI30" s="18">
        <v>156.5</v>
      </c>
      <c r="BJ30" s="17">
        <f t="shared" si="20"/>
        <v>36.08485127968642</v>
      </c>
      <c r="BK30" s="18">
        <v>1719.1</v>
      </c>
      <c r="BL30" s="18">
        <v>376.4</v>
      </c>
      <c r="BM30" s="17">
        <f t="shared" si="21"/>
        <v>21.895177709266473</v>
      </c>
      <c r="BN30" s="19">
        <v>355.1</v>
      </c>
      <c r="BO30" s="23">
        <v>146.8</v>
      </c>
      <c r="BP30" s="17">
        <f t="shared" si="22"/>
        <v>41.340467473951</v>
      </c>
      <c r="BQ30" s="19">
        <v>384.6</v>
      </c>
      <c r="BR30" s="19">
        <v>213.4</v>
      </c>
      <c r="BS30" s="17">
        <f t="shared" si="23"/>
        <v>55.48621944877795</v>
      </c>
      <c r="BT30" s="18">
        <v>0</v>
      </c>
      <c r="BU30" s="19">
        <v>0</v>
      </c>
      <c r="BV30" s="17" t="e">
        <f t="shared" si="24"/>
        <v>#DIV/0!</v>
      </c>
      <c r="BW30" s="17">
        <f t="shared" si="2"/>
        <v>-10</v>
      </c>
      <c r="BX30" s="17">
        <f t="shared" si="25"/>
        <v>63</v>
      </c>
      <c r="BY30" s="17"/>
      <c r="BZ30" s="7"/>
      <c r="CA30" s="7"/>
      <c r="CB30" s="7"/>
      <c r="CC30" s="7"/>
      <c r="CD30" s="7"/>
      <c r="CE30" s="7"/>
      <c r="CF30" s="7"/>
      <c r="CG30" s="7"/>
    </row>
    <row r="31" spans="1:85" ht="18.75">
      <c r="A31" s="2">
        <v>16</v>
      </c>
      <c r="B31" s="16" t="s">
        <v>54</v>
      </c>
      <c r="C31" s="17">
        <f t="shared" si="3"/>
        <v>1824.8</v>
      </c>
      <c r="D31" s="17">
        <f t="shared" si="26"/>
        <v>690.2</v>
      </c>
      <c r="E31" s="17">
        <f t="shared" si="4"/>
        <v>37.8233231039018</v>
      </c>
      <c r="F31" s="18">
        <f t="shared" si="29"/>
        <v>264.5</v>
      </c>
      <c r="G31" s="18">
        <f>J31+M31+P31+S31+V31+Y31+AB31+AE31+2.2</f>
        <v>148.2</v>
      </c>
      <c r="H31" s="17">
        <f t="shared" si="5"/>
        <v>56.03024574669186</v>
      </c>
      <c r="I31" s="18">
        <v>111</v>
      </c>
      <c r="J31" s="21">
        <v>50.4</v>
      </c>
      <c r="K31" s="17">
        <f t="shared" si="6"/>
        <v>45.4054054054054</v>
      </c>
      <c r="L31" s="18">
        <v>7</v>
      </c>
      <c r="M31" s="18">
        <v>57.1</v>
      </c>
      <c r="N31" s="17">
        <f t="shared" si="7"/>
        <v>815.7142857142857</v>
      </c>
      <c r="O31" s="18">
        <v>41</v>
      </c>
      <c r="P31" s="18">
        <v>0.8</v>
      </c>
      <c r="Q31" s="17">
        <f t="shared" si="27"/>
        <v>1.951219512195122</v>
      </c>
      <c r="R31" s="18">
        <v>81</v>
      </c>
      <c r="S31" s="18">
        <v>28.4</v>
      </c>
      <c r="T31" s="17">
        <f t="shared" si="8"/>
        <v>35.06172839506173</v>
      </c>
      <c r="U31" s="18">
        <v>16</v>
      </c>
      <c r="V31" s="18">
        <v>9.3</v>
      </c>
      <c r="W31" s="17">
        <f t="shared" si="9"/>
        <v>58.12500000000001</v>
      </c>
      <c r="X31" s="18"/>
      <c r="Y31" s="18"/>
      <c r="Z31" s="17" t="e">
        <f t="shared" si="10"/>
        <v>#DIV/0!</v>
      </c>
      <c r="AA31" s="18">
        <v>3.5</v>
      </c>
      <c r="AB31" s="18">
        <v>0</v>
      </c>
      <c r="AC31" s="17">
        <f t="shared" si="11"/>
        <v>0</v>
      </c>
      <c r="AD31" s="18"/>
      <c r="AE31" s="18"/>
      <c r="AF31" s="17" t="e">
        <f t="shared" si="12"/>
        <v>#DIV/0!</v>
      </c>
      <c r="AG31" s="18">
        <v>1557.6</v>
      </c>
      <c r="AH31" s="18">
        <v>542</v>
      </c>
      <c r="AI31" s="17">
        <f t="shared" si="13"/>
        <v>34.79712378017463</v>
      </c>
      <c r="AJ31" s="22">
        <v>795.9</v>
      </c>
      <c r="AK31" s="17">
        <v>290.8</v>
      </c>
      <c r="AL31" s="17">
        <f t="shared" si="14"/>
        <v>36.53725342379696</v>
      </c>
      <c r="AM31" s="17">
        <v>557.5</v>
      </c>
      <c r="AN31" s="17">
        <v>232.3</v>
      </c>
      <c r="AO31" s="17">
        <f t="shared" si="15"/>
        <v>41.66816143497758</v>
      </c>
      <c r="AP31" s="18">
        <v>0</v>
      </c>
      <c r="AQ31" s="18">
        <v>0</v>
      </c>
      <c r="AR31" s="17" t="e">
        <f t="shared" si="16"/>
        <v>#DIV/0!</v>
      </c>
      <c r="AS31" s="18">
        <v>2.7</v>
      </c>
      <c r="AT31" s="18">
        <v>0</v>
      </c>
      <c r="AU31" s="17">
        <f t="shared" si="17"/>
        <v>0</v>
      </c>
      <c r="AV31" s="18">
        <v>1835.2</v>
      </c>
      <c r="AW31" s="18">
        <v>499.9</v>
      </c>
      <c r="AX31" s="17">
        <f t="shared" si="1"/>
        <v>27.239537925021796</v>
      </c>
      <c r="AY31" s="18">
        <v>553.6</v>
      </c>
      <c r="AZ31" s="18">
        <v>164</v>
      </c>
      <c r="BA31" s="17">
        <f t="shared" si="18"/>
        <v>29.6242774566474</v>
      </c>
      <c r="BB31" s="17">
        <v>513.6</v>
      </c>
      <c r="BC31" s="18">
        <v>161</v>
      </c>
      <c r="BD31" s="17">
        <f t="shared" si="28"/>
        <v>31.347352024922117</v>
      </c>
      <c r="BE31" s="18">
        <v>2.4</v>
      </c>
      <c r="BF31" s="18">
        <v>0</v>
      </c>
      <c r="BG31" s="17">
        <f t="shared" si="19"/>
        <v>0</v>
      </c>
      <c r="BH31" s="18">
        <v>276.7</v>
      </c>
      <c r="BI31" s="21">
        <v>61.2</v>
      </c>
      <c r="BJ31" s="17">
        <f t="shared" si="20"/>
        <v>22.11781713046621</v>
      </c>
      <c r="BK31" s="18">
        <v>887.3</v>
      </c>
      <c r="BL31" s="18">
        <v>262.5</v>
      </c>
      <c r="BM31" s="17">
        <f t="shared" si="21"/>
        <v>29.584131635298093</v>
      </c>
      <c r="BN31" s="19">
        <v>433.3</v>
      </c>
      <c r="BO31" s="19">
        <v>178.2</v>
      </c>
      <c r="BP31" s="17">
        <f t="shared" si="22"/>
        <v>41.12624048003693</v>
      </c>
      <c r="BQ31" s="19">
        <v>311.5</v>
      </c>
      <c r="BR31" s="19">
        <v>64.7</v>
      </c>
      <c r="BS31" s="17">
        <f t="shared" si="23"/>
        <v>20.770465489566615</v>
      </c>
      <c r="BT31" s="18">
        <v>0</v>
      </c>
      <c r="BU31" s="19">
        <v>0</v>
      </c>
      <c r="BV31" s="17" t="e">
        <f t="shared" si="24"/>
        <v>#DIV/0!</v>
      </c>
      <c r="BW31" s="17">
        <f t="shared" si="2"/>
        <v>-10.400000000000091</v>
      </c>
      <c r="BX31" s="17">
        <f t="shared" si="25"/>
        <v>190.30000000000007</v>
      </c>
      <c r="BY31" s="17"/>
      <c r="BZ31" s="7"/>
      <c r="CA31" s="7"/>
      <c r="CB31" s="7"/>
      <c r="CC31" s="7"/>
      <c r="CD31" s="7"/>
      <c r="CE31" s="7"/>
      <c r="CF31" s="7"/>
      <c r="CG31" s="7"/>
    </row>
    <row r="32" spans="1:85" ht="18.75">
      <c r="A32" s="2">
        <v>17</v>
      </c>
      <c r="B32" s="16" t="s">
        <v>55</v>
      </c>
      <c r="C32" s="17">
        <f>F32+AG32+AS32</f>
        <v>2343</v>
      </c>
      <c r="D32" s="17">
        <f t="shared" si="26"/>
        <v>729.7</v>
      </c>
      <c r="E32" s="17">
        <f t="shared" si="4"/>
        <v>31.14383269312847</v>
      </c>
      <c r="F32" s="18">
        <f>I32+L32+O32+R32+U32+X32+AA32+AD32+5</f>
        <v>304.8</v>
      </c>
      <c r="G32" s="18">
        <f>J32+M32+P32+S32+V32+Y32+AB32+AE32+4.1</f>
        <v>50.2</v>
      </c>
      <c r="H32" s="17">
        <f t="shared" si="5"/>
        <v>16.46981627296588</v>
      </c>
      <c r="I32" s="18">
        <v>96.8</v>
      </c>
      <c r="J32" s="18">
        <v>32.1</v>
      </c>
      <c r="K32" s="17">
        <f t="shared" si="6"/>
        <v>33.16115702479339</v>
      </c>
      <c r="L32" s="18">
        <v>10</v>
      </c>
      <c r="M32" s="18">
        <v>0</v>
      </c>
      <c r="N32" s="17">
        <f t="shared" si="7"/>
        <v>0</v>
      </c>
      <c r="O32" s="18">
        <v>35</v>
      </c>
      <c r="P32" s="18">
        <v>3.4</v>
      </c>
      <c r="Q32" s="17">
        <f t="shared" si="27"/>
        <v>9.714285714285714</v>
      </c>
      <c r="R32" s="18">
        <v>150</v>
      </c>
      <c r="S32" s="18">
        <v>5</v>
      </c>
      <c r="T32" s="17">
        <f t="shared" si="8"/>
        <v>3.3333333333333335</v>
      </c>
      <c r="U32" s="18">
        <v>3</v>
      </c>
      <c r="V32" s="18">
        <v>0.5</v>
      </c>
      <c r="W32" s="17">
        <f t="shared" si="9"/>
        <v>16.666666666666664</v>
      </c>
      <c r="X32" s="18"/>
      <c r="Y32" s="18"/>
      <c r="Z32" s="17" t="e">
        <f t="shared" si="10"/>
        <v>#DIV/0!</v>
      </c>
      <c r="AA32" s="18">
        <v>5</v>
      </c>
      <c r="AB32" s="18">
        <v>5.1</v>
      </c>
      <c r="AC32" s="17">
        <f t="shared" si="11"/>
        <v>102</v>
      </c>
      <c r="AD32" s="18"/>
      <c r="AE32" s="18"/>
      <c r="AF32" s="17" t="e">
        <f t="shared" si="12"/>
        <v>#DIV/0!</v>
      </c>
      <c r="AG32" s="18">
        <v>2033</v>
      </c>
      <c r="AH32" s="18">
        <v>679.5</v>
      </c>
      <c r="AI32" s="17">
        <f t="shared" si="13"/>
        <v>33.42351205115593</v>
      </c>
      <c r="AJ32" s="17">
        <v>1730.5</v>
      </c>
      <c r="AK32" s="17">
        <v>632.2</v>
      </c>
      <c r="AL32" s="17">
        <f t="shared" si="14"/>
        <v>36.53279399017625</v>
      </c>
      <c r="AM32" s="17">
        <v>0</v>
      </c>
      <c r="AN32" s="17">
        <v>0</v>
      </c>
      <c r="AO32" s="17" t="e">
        <f t="shared" si="15"/>
        <v>#DIV/0!</v>
      </c>
      <c r="AP32" s="18">
        <v>0</v>
      </c>
      <c r="AQ32" s="18">
        <v>0</v>
      </c>
      <c r="AR32" s="17" t="e">
        <f t="shared" si="16"/>
        <v>#DIV/0!</v>
      </c>
      <c r="AS32" s="18">
        <v>5.2</v>
      </c>
      <c r="AT32" s="18">
        <v>0</v>
      </c>
      <c r="AU32" s="17">
        <f t="shared" si="17"/>
        <v>0</v>
      </c>
      <c r="AV32" s="18">
        <v>2350</v>
      </c>
      <c r="AW32" s="18">
        <v>740.2</v>
      </c>
      <c r="AX32" s="17">
        <f t="shared" si="1"/>
        <v>31.49787234042553</v>
      </c>
      <c r="AY32" s="18">
        <v>571.7</v>
      </c>
      <c r="AZ32" s="18">
        <v>197.8</v>
      </c>
      <c r="BA32" s="17">
        <f t="shared" si="18"/>
        <v>34.59856568130138</v>
      </c>
      <c r="BB32" s="17">
        <v>531.2</v>
      </c>
      <c r="BC32" s="18">
        <v>194.3</v>
      </c>
      <c r="BD32" s="17">
        <f t="shared" si="28"/>
        <v>36.577560240963855</v>
      </c>
      <c r="BE32" s="18">
        <v>2.4</v>
      </c>
      <c r="BF32" s="18">
        <v>0</v>
      </c>
      <c r="BG32" s="17">
        <f t="shared" si="19"/>
        <v>0</v>
      </c>
      <c r="BH32" s="18">
        <v>466</v>
      </c>
      <c r="BI32" s="18">
        <v>49.7</v>
      </c>
      <c r="BJ32" s="17">
        <f t="shared" si="20"/>
        <v>10.665236051502147</v>
      </c>
      <c r="BK32" s="18">
        <v>1145.2</v>
      </c>
      <c r="BL32" s="18">
        <v>458.8</v>
      </c>
      <c r="BM32" s="17">
        <f t="shared" si="21"/>
        <v>40.06287111421586</v>
      </c>
      <c r="BN32" s="19">
        <v>687.2</v>
      </c>
      <c r="BO32" s="23">
        <v>285.8</v>
      </c>
      <c r="BP32" s="17">
        <f t="shared" si="22"/>
        <v>41.58905704307334</v>
      </c>
      <c r="BQ32" s="19">
        <v>266.8</v>
      </c>
      <c r="BR32" s="19">
        <v>117</v>
      </c>
      <c r="BS32" s="17">
        <f t="shared" si="23"/>
        <v>43.853073463268366</v>
      </c>
      <c r="BT32" s="18">
        <v>0</v>
      </c>
      <c r="BU32" s="19">
        <v>0</v>
      </c>
      <c r="BV32" s="17" t="e">
        <f t="shared" si="24"/>
        <v>#DIV/0!</v>
      </c>
      <c r="BW32" s="17">
        <f t="shared" si="2"/>
        <v>-7</v>
      </c>
      <c r="BX32" s="17">
        <f t="shared" si="25"/>
        <v>-10.5</v>
      </c>
      <c r="BY32" s="17"/>
      <c r="BZ32" s="7"/>
      <c r="CA32" s="7"/>
      <c r="CB32" s="7"/>
      <c r="CC32" s="7"/>
      <c r="CD32" s="7"/>
      <c r="CE32" s="7"/>
      <c r="CF32" s="7"/>
      <c r="CG32" s="7"/>
    </row>
    <row r="33" spans="1:85" ht="18.75">
      <c r="A33" s="2">
        <v>18</v>
      </c>
      <c r="B33" s="16" t="s">
        <v>56</v>
      </c>
      <c r="C33" s="17">
        <f t="shared" si="3"/>
        <v>1877.3000000000002</v>
      </c>
      <c r="D33" s="17">
        <f t="shared" si="26"/>
        <v>672.5999999999999</v>
      </c>
      <c r="E33" s="17">
        <f t="shared" si="4"/>
        <v>35.82805092419964</v>
      </c>
      <c r="F33" s="18">
        <f t="shared" si="29"/>
        <v>157.4</v>
      </c>
      <c r="G33" s="18">
        <f>J33+M33+P33+S33+V33+Y33+AB33+AE33+3.1+21.4</f>
        <v>51.8</v>
      </c>
      <c r="H33" s="17">
        <f t="shared" si="5"/>
        <v>32.909783989834814</v>
      </c>
      <c r="I33" s="18">
        <v>42.9</v>
      </c>
      <c r="J33" s="21">
        <v>18.4</v>
      </c>
      <c r="K33" s="17">
        <f t="shared" si="6"/>
        <v>42.890442890442884</v>
      </c>
      <c r="L33" s="18">
        <v>0</v>
      </c>
      <c r="M33" s="18">
        <v>0</v>
      </c>
      <c r="N33" s="17" t="e">
        <f t="shared" si="7"/>
        <v>#DIV/0!</v>
      </c>
      <c r="O33" s="18">
        <v>20</v>
      </c>
      <c r="P33" s="18">
        <v>1.4</v>
      </c>
      <c r="Q33" s="17">
        <f t="shared" si="27"/>
        <v>6.999999999999999</v>
      </c>
      <c r="R33" s="18">
        <v>81</v>
      </c>
      <c r="S33" s="18">
        <v>6</v>
      </c>
      <c r="T33" s="17">
        <f t="shared" si="8"/>
        <v>7.4074074074074066</v>
      </c>
      <c r="U33" s="18">
        <v>5</v>
      </c>
      <c r="V33" s="18">
        <v>1.5</v>
      </c>
      <c r="W33" s="17">
        <f t="shared" si="9"/>
        <v>30</v>
      </c>
      <c r="X33" s="18"/>
      <c r="Y33" s="18"/>
      <c r="Z33" s="17" t="e">
        <f t="shared" si="10"/>
        <v>#DIV/0!</v>
      </c>
      <c r="AA33" s="18">
        <v>3.5</v>
      </c>
      <c r="AB33" s="18">
        <v>0</v>
      </c>
      <c r="AC33" s="17">
        <f t="shared" si="11"/>
        <v>0</v>
      </c>
      <c r="AD33" s="18"/>
      <c r="AE33" s="18"/>
      <c r="AF33" s="17" t="e">
        <f t="shared" si="12"/>
        <v>#DIV/0!</v>
      </c>
      <c r="AG33" s="18">
        <v>1716.5</v>
      </c>
      <c r="AH33" s="18">
        <v>620.8</v>
      </c>
      <c r="AI33" s="17">
        <f t="shared" si="13"/>
        <v>36.166618118263905</v>
      </c>
      <c r="AJ33" s="17">
        <v>1370</v>
      </c>
      <c r="AK33" s="22">
        <v>500.5</v>
      </c>
      <c r="AL33" s="17">
        <f t="shared" si="14"/>
        <v>36.53284671532847</v>
      </c>
      <c r="AM33" s="17">
        <v>159.3</v>
      </c>
      <c r="AN33" s="17">
        <v>66.4</v>
      </c>
      <c r="AO33" s="17">
        <f t="shared" si="15"/>
        <v>41.682360326428125</v>
      </c>
      <c r="AP33" s="18">
        <v>0</v>
      </c>
      <c r="AQ33" s="18">
        <v>0</v>
      </c>
      <c r="AR33" s="17" t="e">
        <f t="shared" si="16"/>
        <v>#DIV/0!</v>
      </c>
      <c r="AS33" s="18">
        <v>3.4</v>
      </c>
      <c r="AT33" s="18">
        <v>0</v>
      </c>
      <c r="AU33" s="17">
        <f t="shared" si="17"/>
        <v>0</v>
      </c>
      <c r="AV33" s="18">
        <v>1957.3</v>
      </c>
      <c r="AW33" s="18">
        <v>659.8</v>
      </c>
      <c r="AX33" s="17">
        <f>AW33/AV33*100</f>
        <v>33.70970214070403</v>
      </c>
      <c r="AY33" s="18">
        <v>592.9</v>
      </c>
      <c r="AZ33" s="18">
        <v>206</v>
      </c>
      <c r="BA33" s="17">
        <f t="shared" si="18"/>
        <v>34.74447630291787</v>
      </c>
      <c r="BB33" s="17">
        <v>550.9</v>
      </c>
      <c r="BC33" s="18">
        <v>201</v>
      </c>
      <c r="BD33" s="17">
        <f t="shared" si="28"/>
        <v>36.48575058994373</v>
      </c>
      <c r="BE33" s="18">
        <v>5.1</v>
      </c>
      <c r="BF33" s="18">
        <v>0</v>
      </c>
      <c r="BG33" s="17">
        <f t="shared" si="19"/>
        <v>0</v>
      </c>
      <c r="BH33" s="18">
        <v>475.7</v>
      </c>
      <c r="BI33" s="18">
        <v>181.8</v>
      </c>
      <c r="BJ33" s="17">
        <f t="shared" si="20"/>
        <v>38.217363884801344</v>
      </c>
      <c r="BK33" s="18">
        <v>829</v>
      </c>
      <c r="BL33" s="18">
        <v>258.8</v>
      </c>
      <c r="BM33" s="17">
        <f t="shared" si="21"/>
        <v>31.218335343787697</v>
      </c>
      <c r="BN33" s="19">
        <v>637.3</v>
      </c>
      <c r="BO33" s="19">
        <v>243.5</v>
      </c>
      <c r="BP33" s="17">
        <f t="shared" si="22"/>
        <v>38.20806527538051</v>
      </c>
      <c r="BQ33" s="19">
        <v>36.6</v>
      </c>
      <c r="BR33" s="23">
        <v>0.5</v>
      </c>
      <c r="BS33" s="17">
        <f t="shared" si="23"/>
        <v>1.366120218579235</v>
      </c>
      <c r="BT33" s="18">
        <v>0</v>
      </c>
      <c r="BU33" s="19">
        <v>0</v>
      </c>
      <c r="BV33" s="17" t="e">
        <f t="shared" si="24"/>
        <v>#DIV/0!</v>
      </c>
      <c r="BW33" s="17">
        <f t="shared" si="2"/>
        <v>-79.99999999999977</v>
      </c>
      <c r="BX33" s="17">
        <f t="shared" si="25"/>
        <v>12.799999999999955</v>
      </c>
      <c r="BY33" s="17"/>
      <c r="BZ33" s="7"/>
      <c r="CA33" s="7"/>
      <c r="CB33" s="7"/>
      <c r="CC33" s="7"/>
      <c r="CD33" s="7"/>
      <c r="CE33" s="7"/>
      <c r="CF33" s="7"/>
      <c r="CG33" s="7"/>
    </row>
    <row r="34" spans="1:85" ht="18.75">
      <c r="A34" s="2">
        <v>19</v>
      </c>
      <c r="B34" s="16" t="s">
        <v>57</v>
      </c>
      <c r="C34" s="17">
        <f t="shared" si="3"/>
        <v>5154.000000000001</v>
      </c>
      <c r="D34" s="17">
        <f t="shared" si="26"/>
        <v>925.8</v>
      </c>
      <c r="E34" s="17">
        <f t="shared" si="4"/>
        <v>17.9627473806752</v>
      </c>
      <c r="F34" s="18">
        <f t="shared" si="29"/>
        <v>568.1</v>
      </c>
      <c r="G34" s="29">
        <f>J34+M34+P34+S34+V34+Y34+AB34+AE34+4.4+0.9</f>
        <v>146.4</v>
      </c>
      <c r="H34" s="17">
        <f t="shared" si="5"/>
        <v>25.77011089596902</v>
      </c>
      <c r="I34" s="18">
        <v>206.6</v>
      </c>
      <c r="J34" s="18">
        <v>67.9</v>
      </c>
      <c r="K34" s="17">
        <f t="shared" si="6"/>
        <v>32.86544046466602</v>
      </c>
      <c r="L34" s="18">
        <v>10</v>
      </c>
      <c r="M34" s="18">
        <v>3.4</v>
      </c>
      <c r="N34" s="17">
        <f t="shared" si="7"/>
        <v>34</v>
      </c>
      <c r="O34" s="18">
        <v>50</v>
      </c>
      <c r="P34" s="18">
        <v>4.7</v>
      </c>
      <c r="Q34" s="17">
        <f t="shared" si="27"/>
        <v>9.4</v>
      </c>
      <c r="R34" s="18">
        <v>281</v>
      </c>
      <c r="S34" s="18">
        <v>63.9</v>
      </c>
      <c r="T34" s="17">
        <f t="shared" si="8"/>
        <v>22.740213523131672</v>
      </c>
      <c r="U34" s="18">
        <v>6</v>
      </c>
      <c r="V34" s="18">
        <v>1.2</v>
      </c>
      <c r="W34" s="17">
        <f t="shared" si="9"/>
        <v>20</v>
      </c>
      <c r="X34" s="18"/>
      <c r="Y34" s="18"/>
      <c r="Z34" s="17" t="e">
        <f t="shared" si="10"/>
        <v>#DIV/0!</v>
      </c>
      <c r="AA34" s="18">
        <v>9.5</v>
      </c>
      <c r="AB34" s="18">
        <v>0</v>
      </c>
      <c r="AC34" s="17">
        <f t="shared" si="11"/>
        <v>0</v>
      </c>
      <c r="AD34" s="18"/>
      <c r="AE34" s="18"/>
      <c r="AF34" s="17" t="e">
        <f t="shared" si="12"/>
        <v>#DIV/0!</v>
      </c>
      <c r="AG34" s="21">
        <v>4581.3</v>
      </c>
      <c r="AH34" s="21">
        <v>778.4</v>
      </c>
      <c r="AI34" s="17">
        <f t="shared" si="13"/>
        <v>16.99081046864427</v>
      </c>
      <c r="AJ34" s="17">
        <v>1792.6</v>
      </c>
      <c r="AK34" s="17">
        <v>654.8</v>
      </c>
      <c r="AL34" s="17">
        <f t="shared" si="14"/>
        <v>36.52794823161888</v>
      </c>
      <c r="AM34" s="17">
        <v>51.4</v>
      </c>
      <c r="AN34" s="17">
        <v>21.4</v>
      </c>
      <c r="AO34" s="17">
        <f t="shared" si="15"/>
        <v>41.63424124513618</v>
      </c>
      <c r="AP34" s="18">
        <v>0</v>
      </c>
      <c r="AQ34" s="18">
        <v>0</v>
      </c>
      <c r="AR34" s="17" t="e">
        <f t="shared" si="16"/>
        <v>#DIV/0!</v>
      </c>
      <c r="AS34" s="18">
        <v>4.6</v>
      </c>
      <c r="AT34" s="18">
        <v>1</v>
      </c>
      <c r="AU34" s="17">
        <f t="shared" si="17"/>
        <v>21.73913043478261</v>
      </c>
      <c r="AV34" s="18">
        <v>5299</v>
      </c>
      <c r="AW34" s="18">
        <v>1115.5</v>
      </c>
      <c r="AX34" s="17">
        <f>AW34/AV34*100</f>
        <v>21.051141724853746</v>
      </c>
      <c r="AY34" s="18">
        <v>589.7</v>
      </c>
      <c r="AZ34" s="21">
        <v>244.3</v>
      </c>
      <c r="BA34" s="17">
        <f t="shared" si="18"/>
        <v>41.42784466677972</v>
      </c>
      <c r="BB34" s="17">
        <v>547.6</v>
      </c>
      <c r="BC34" s="21">
        <v>239.3</v>
      </c>
      <c r="BD34" s="17">
        <f t="shared" si="28"/>
        <v>43.69978086194302</v>
      </c>
      <c r="BE34" s="18">
        <v>59.1</v>
      </c>
      <c r="BF34" s="18">
        <v>0</v>
      </c>
      <c r="BG34" s="17">
        <f t="shared" si="19"/>
        <v>0</v>
      </c>
      <c r="BH34" s="18">
        <v>2820.3</v>
      </c>
      <c r="BI34" s="18">
        <v>218.4</v>
      </c>
      <c r="BJ34" s="17">
        <f t="shared" si="20"/>
        <v>7.74385703648548</v>
      </c>
      <c r="BK34" s="18">
        <v>1476.3</v>
      </c>
      <c r="BL34" s="21">
        <v>614.3</v>
      </c>
      <c r="BM34" s="17">
        <f t="shared" si="21"/>
        <v>41.610783716046875</v>
      </c>
      <c r="BN34" s="19">
        <v>727.5</v>
      </c>
      <c r="BO34" s="23">
        <v>317.6</v>
      </c>
      <c r="BP34" s="17">
        <f t="shared" si="22"/>
        <v>43.65635738831615</v>
      </c>
      <c r="BQ34" s="19">
        <v>549.1</v>
      </c>
      <c r="BR34" s="19">
        <v>262.5</v>
      </c>
      <c r="BS34" s="17">
        <f t="shared" si="23"/>
        <v>47.805499908941904</v>
      </c>
      <c r="BT34" s="18">
        <v>0</v>
      </c>
      <c r="BU34" s="19">
        <v>0</v>
      </c>
      <c r="BV34" s="17" t="e">
        <f t="shared" si="24"/>
        <v>#DIV/0!</v>
      </c>
      <c r="BW34" s="17">
        <f t="shared" si="2"/>
        <v>-144.9999999999991</v>
      </c>
      <c r="BX34" s="17">
        <f t="shared" si="25"/>
        <v>-189.70000000000005</v>
      </c>
      <c r="BY34" s="17"/>
      <c r="BZ34" s="7"/>
      <c r="CA34" s="7"/>
      <c r="CB34" s="7"/>
      <c r="CC34" s="7"/>
      <c r="CD34" s="7"/>
      <c r="CE34" s="7"/>
      <c r="CF34" s="7"/>
      <c r="CG34" s="7"/>
    </row>
    <row r="35" spans="1:86" ht="15">
      <c r="A35" s="33" t="s">
        <v>28</v>
      </c>
      <c r="B35" s="34"/>
      <c r="C35" s="27">
        <f>F35+AG35+AS35</f>
        <v>80409.69999999998</v>
      </c>
      <c r="D35" s="28">
        <f>D16+D17+D18+D19+D20+D21+D22+D23+D24+D25+D26+D27+D28+D29+D30+D31+D32+D34+D33</f>
        <v>25392.9</v>
      </c>
      <c r="E35" s="27">
        <f t="shared" si="4"/>
        <v>31.57939900285663</v>
      </c>
      <c r="F35" s="27">
        <f>SUM(F16:F34)</f>
        <v>18367.799999999996</v>
      </c>
      <c r="G35" s="28">
        <f>SUM(G16:G34)</f>
        <v>7453.0999999999985</v>
      </c>
      <c r="H35" s="27">
        <f>G35/F35*100</f>
        <v>40.57698798985181</v>
      </c>
      <c r="I35" s="28">
        <f>SUM(I16:I34)</f>
        <v>9978.8</v>
      </c>
      <c r="J35" s="28">
        <f>SUM(J16:J34)</f>
        <v>4468</v>
      </c>
      <c r="K35" s="28">
        <f>J35/I35*100</f>
        <v>44.7749228364132</v>
      </c>
      <c r="L35" s="28">
        <f>SUM(L16:L34)</f>
        <v>151</v>
      </c>
      <c r="M35" s="28">
        <f>SUM(M16:M34)</f>
        <v>244.5</v>
      </c>
      <c r="N35" s="27">
        <f>M35/L35*100</f>
        <v>161.9205298013245</v>
      </c>
      <c r="O35" s="28">
        <f>SUM(O16:O34)</f>
        <v>1151</v>
      </c>
      <c r="P35" s="28">
        <f>SUM(P16:P34)</f>
        <v>102.4</v>
      </c>
      <c r="Q35" s="27">
        <f>P35/O35*100</f>
        <v>8.896611642050392</v>
      </c>
      <c r="R35" s="28">
        <f>SUM(R16:R34)</f>
        <v>6300</v>
      </c>
      <c r="S35" s="28">
        <f>SUM(S16:S34)</f>
        <v>2045.9000000000003</v>
      </c>
      <c r="T35" s="27">
        <f>S35/R35*100</f>
        <v>32.474603174603175</v>
      </c>
      <c r="U35" s="28">
        <f>SUM(U16:U34)</f>
        <v>510</v>
      </c>
      <c r="V35" s="28">
        <f>SUM(V16:V34)</f>
        <v>234.1</v>
      </c>
      <c r="W35" s="27">
        <f>V35/U35*100</f>
        <v>45.90196078431372</v>
      </c>
      <c r="X35" s="27">
        <f>SUM(X16:X34)</f>
        <v>0</v>
      </c>
      <c r="Y35" s="27">
        <f>SUM(Y16:Y34)</f>
        <v>0</v>
      </c>
      <c r="Z35" s="27" t="e">
        <f>Y35/X35*100</f>
        <v>#DIV/0!</v>
      </c>
      <c r="AA35" s="28">
        <f>SUM(AA16:AA34)</f>
        <v>147</v>
      </c>
      <c r="AB35" s="28">
        <f>SUM(AB16:AB34)</f>
        <v>-33.699999999999996</v>
      </c>
      <c r="AC35" s="27">
        <f>AB35/AA35*100</f>
        <v>-22.92517006802721</v>
      </c>
      <c r="AD35" s="27">
        <f>SUM(AD16:AD34)</f>
        <v>0</v>
      </c>
      <c r="AE35" s="27">
        <f>SUM(AE16:AE34)</f>
        <v>0</v>
      </c>
      <c r="AF35" s="27" t="e">
        <f>AE35/AD35*100</f>
        <v>#DIV/0!</v>
      </c>
      <c r="AG35" s="28">
        <f>SUM(AG16:AG34)</f>
        <v>61449.399999999994</v>
      </c>
      <c r="AH35" s="28">
        <f>SUM(AH16:AH34)</f>
        <v>17415.2</v>
      </c>
      <c r="AI35" s="27">
        <f>AH35/AG35*100</f>
        <v>28.340716101377723</v>
      </c>
      <c r="AJ35" s="28">
        <f>SUM(AJ16:AJ34)</f>
        <v>31708.300000000003</v>
      </c>
      <c r="AK35" s="28">
        <f>SUM(AK16:AK34)</f>
        <v>11414.5</v>
      </c>
      <c r="AL35" s="27">
        <f>AK35/AJ35*100</f>
        <v>35.99846097078683</v>
      </c>
      <c r="AM35" s="28">
        <f>SUM(AM16:AM34)</f>
        <v>4907.7</v>
      </c>
      <c r="AN35" s="28">
        <f>SUM(AN16:AN34)</f>
        <v>1667.6000000000004</v>
      </c>
      <c r="AO35" s="27">
        <f>AN35/AM35*100</f>
        <v>33.97925708580395</v>
      </c>
      <c r="AP35" s="27">
        <f>SUM(AP16:AP34)</f>
        <v>0</v>
      </c>
      <c r="AQ35" s="27">
        <f>SUM(AQ16:AQ34)</f>
        <v>0</v>
      </c>
      <c r="AR35" s="27" t="e">
        <f>AQ35/AP35*100</f>
        <v>#DIV/0!</v>
      </c>
      <c r="AS35" s="28">
        <f>SUM(AS16:AS34)</f>
        <v>592.5000000000001</v>
      </c>
      <c r="AT35" s="28">
        <f>SUM(AT16:AT34)</f>
        <v>524.5999999999999</v>
      </c>
      <c r="AU35" s="27">
        <f>AT35/AS35*100</f>
        <v>88.54008438818562</v>
      </c>
      <c r="AV35" s="27">
        <f>SUM(AV16:AV34)</f>
        <v>86865.90000000002</v>
      </c>
      <c r="AW35" s="27">
        <f>SUM(AW16:AW34)</f>
        <v>23291.2</v>
      </c>
      <c r="AX35" s="27">
        <f>AW35/AV35*100</f>
        <v>26.812822983472216</v>
      </c>
      <c r="AY35" s="27">
        <f>SUM(AY16:AY34)</f>
        <v>13608.500000000002</v>
      </c>
      <c r="AZ35" s="27">
        <f>SUM(AZ16:AZ34)</f>
        <v>4912.9000000000015</v>
      </c>
      <c r="BA35" s="27">
        <f>AZ35/AY35*100</f>
        <v>36.10170114266819</v>
      </c>
      <c r="BB35" s="27">
        <f>SUM(BB16:BB34)</f>
        <v>12730.600000000004</v>
      </c>
      <c r="BC35" s="27">
        <f>SUM(BC16:BC34)</f>
        <v>4806.000000000001</v>
      </c>
      <c r="BD35" s="27">
        <f>BC35/BB35*100</f>
        <v>37.7515592352285</v>
      </c>
      <c r="BE35" s="27">
        <f>SUM(BE16:BE34)</f>
        <v>918.1999999999998</v>
      </c>
      <c r="BF35" s="27">
        <f>SUM(BF16:BF34)</f>
        <v>45.2</v>
      </c>
      <c r="BG35" s="27">
        <f>BF35/BE35*100</f>
        <v>4.922674798518843</v>
      </c>
      <c r="BH35" s="27">
        <f>SUM(BH16:BH34)</f>
        <v>33427.100000000006</v>
      </c>
      <c r="BI35" s="27">
        <f>SUM(BI16:BI34)</f>
        <v>5378.299999999999</v>
      </c>
      <c r="BJ35" s="27">
        <f>BI35/BH35*100</f>
        <v>16.089639843121294</v>
      </c>
      <c r="BK35" s="27">
        <f>SUM(BK16:BK34)</f>
        <v>23949.999999999996</v>
      </c>
      <c r="BL35" s="27">
        <f>SUM(BL16:BL34)</f>
        <v>7720.43</v>
      </c>
      <c r="BM35" s="27">
        <f>BL35/BK35*100</f>
        <v>32.235615866388315</v>
      </c>
      <c r="BN35" s="27">
        <f>SUM(BN16:BN34)</f>
        <v>13189.400000000001</v>
      </c>
      <c r="BO35" s="27">
        <f>SUM(BO16:BO34)</f>
        <v>5159.700000000001</v>
      </c>
      <c r="BP35" s="27">
        <f>BO35/BN35*100</f>
        <v>39.12005095000531</v>
      </c>
      <c r="BQ35" s="27">
        <f>SUM(BQ16:BQ34)</f>
        <v>3968.1</v>
      </c>
      <c r="BR35" s="27">
        <f>SUM(BR16:BR34)</f>
        <v>1784.0000000000002</v>
      </c>
      <c r="BS35" s="27">
        <f>BR35/BQ35*100</f>
        <v>44.958544391522395</v>
      </c>
      <c r="BT35" s="27">
        <f>SUM(BT16:BT34)</f>
        <v>0</v>
      </c>
      <c r="BU35" s="27">
        <f>SUM(BU16:BU34)</f>
        <v>0</v>
      </c>
      <c r="BV35" s="27" t="e">
        <f>BU35/BT35*100</f>
        <v>#DIV/0!</v>
      </c>
      <c r="BW35" s="27">
        <f>SUM(C35-AV35)</f>
        <v>-6456.200000000041</v>
      </c>
      <c r="BX35" s="27">
        <f t="shared" si="25"/>
        <v>2101.7000000000007</v>
      </c>
      <c r="BY35" s="17"/>
      <c r="BZ35" s="7"/>
      <c r="CA35" s="7"/>
      <c r="CB35" s="7"/>
      <c r="CC35" s="7"/>
      <c r="CD35" s="7"/>
      <c r="CE35" s="7"/>
      <c r="CF35" s="7"/>
      <c r="CG35" s="7"/>
      <c r="CH35" s="7"/>
    </row>
    <row r="36" spans="1:7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15" customHeight="1">
      <c r="A37" s="8"/>
      <c r="B37" s="8"/>
      <c r="C37" s="35" t="s">
        <v>64</v>
      </c>
      <c r="D37" s="35"/>
      <c r="E37" s="35"/>
      <c r="F37" s="35"/>
      <c r="G37" s="10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15" customHeight="1">
      <c r="A38" s="9"/>
      <c r="B38" s="9"/>
      <c r="C38" s="35" t="s">
        <v>58</v>
      </c>
      <c r="D38" s="35"/>
      <c r="E38" s="35"/>
      <c r="F38" s="35"/>
      <c r="G38" s="35"/>
      <c r="H38" s="35"/>
      <c r="I38" s="7"/>
      <c r="J38" s="76" t="s">
        <v>65</v>
      </c>
      <c r="K38" s="76"/>
      <c r="L38" s="7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15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15" customHeight="1">
      <c r="A40" s="9"/>
      <c r="B40" s="9"/>
      <c r="C40" s="35" t="s">
        <v>59</v>
      </c>
      <c r="D40" s="35"/>
      <c r="E40" s="35"/>
      <c r="F40" s="35"/>
      <c r="G40" s="35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15" customHeight="1">
      <c r="A41" s="9"/>
      <c r="B41" s="9"/>
      <c r="C41" s="35" t="s">
        <v>58</v>
      </c>
      <c r="D41" s="35"/>
      <c r="E41" s="35"/>
      <c r="F41" s="35"/>
      <c r="G41" s="35"/>
      <c r="H41" s="10"/>
      <c r="I41" s="7"/>
      <c r="J41" s="76" t="s">
        <v>60</v>
      </c>
      <c r="K41" s="76"/>
      <c r="L41" s="7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18">
      <c r="A42" s="11"/>
      <c r="B42" s="11"/>
      <c r="C42" s="15"/>
      <c r="D42" s="15"/>
      <c r="E42" s="15"/>
      <c r="F42" s="15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18">
      <c r="A43" s="11"/>
      <c r="B43" s="11"/>
      <c r="C43" s="36" t="s">
        <v>62</v>
      </c>
      <c r="D43" s="36"/>
      <c r="E43" s="36"/>
      <c r="F43" s="15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18">
      <c r="A44" s="11"/>
      <c r="B44" s="11"/>
      <c r="C44" s="37" t="s">
        <v>61</v>
      </c>
      <c r="D44" s="37"/>
      <c r="E44" s="15"/>
      <c r="F44" s="15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8" ht="12.75" customHeight="1">
      <c r="A45" s="30"/>
      <c r="B45" s="30"/>
      <c r="C45" s="1"/>
      <c r="D45" s="1"/>
      <c r="E45" s="1"/>
      <c r="F45" s="1"/>
      <c r="G45" s="1"/>
      <c r="H45" s="1"/>
    </row>
    <row r="46" spans="1:8" ht="12.75">
      <c r="A46" s="12"/>
      <c r="B46" s="12"/>
      <c r="C46" s="1"/>
      <c r="D46" s="1"/>
      <c r="E46" s="1"/>
      <c r="F46" s="1"/>
      <c r="G46" s="1"/>
      <c r="H46" s="1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</sheetData>
  <mergeCells count="52">
    <mergeCell ref="J38:L38"/>
    <mergeCell ref="C40:G40"/>
    <mergeCell ref="C41:G41"/>
    <mergeCell ref="J41:L41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5:B45"/>
    <mergeCell ref="A15:B15"/>
    <mergeCell ref="A35:B35"/>
    <mergeCell ref="C37:F37"/>
    <mergeCell ref="C38:H38"/>
    <mergeCell ref="C43:E43"/>
    <mergeCell ref="C44:D44"/>
  </mergeCells>
  <printOptions/>
  <pageMargins left="0.5905511811023623" right="0.2755905511811024" top="0.2362204724409449" bottom="0.2362204724409449" header="0.2362204724409449" footer="0.2362204724409449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2010-06-08T04:22:40Z</cp:lastPrinted>
  <dcterms:created xsi:type="dcterms:W3CDTF">2007-01-16T05:35:41Z</dcterms:created>
  <dcterms:modified xsi:type="dcterms:W3CDTF">2010-06-08T04:22:42Z</dcterms:modified>
  <cp:category/>
  <cp:version/>
  <cp:contentType/>
  <cp:contentStatus/>
</cp:coreProperties>
</file>