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tabRatio="601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'Лист1'!$A$1:$BV$44</definedName>
  </definedNames>
  <calcPr fullCalcOnLoad="1"/>
</workbook>
</file>

<file path=xl/sharedStrings.xml><?xml version="1.0" encoding="utf-8"?>
<sst xmlns="http://schemas.openxmlformats.org/spreadsheetml/2006/main" count="139" uniqueCount="65">
  <si>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</si>
  <si>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</si>
  <si>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</si>
  <si>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</si>
  <si>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</si>
  <si>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</si>
  <si>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</si>
  <si>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</si>
  <si>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</si>
  <si>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</si>
  <si>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</si>
  <si>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</si>
  <si>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</si>
  <si>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</si>
  <si>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</si>
  <si>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</si>
  <si>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</si>
  <si>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</si>
  <si>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</si>
  <si>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</si>
  <si>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</si>
  <si>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</si>
  <si>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</si>
  <si>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</si>
  <si>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</si>
  <si>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</si>
  <si>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</si>
  <si>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</si>
  <si>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</si>
  <si>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</si>
  <si>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</si>
  <si>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</si>
  <si>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</si>
  <si>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</si>
  <si>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</si>
  <si>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</si>
  <si>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</si>
  <si>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</si>
  <si>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</si>
  <si>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</si>
  <si>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</si>
  <si>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</si>
  <si>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</si>
  <si>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</si>
  <si>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</si>
  <si>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</si>
  <si>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</si>
  <si>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</si>
  <si>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</si>
  <si>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</si>
  <si>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</si>
  <si>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</si>
  <si>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</si>
  <si>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</si>
  <si>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</si>
  <si>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</si>
  <si>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</si>
  <si>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</si>
  <si>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</si>
  <si>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</si>
  <si>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</si>
  <si>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Начальник финансового отдела</t>
  </si>
  <si>
    <t>Л.И. Анисимова</t>
  </si>
  <si>
    <t>Исп. Порфирьева К.В.</t>
  </si>
  <si>
    <t>об исполнении бюджетов поселений Вурнарского района на 1 января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</si>
</sst>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1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 Cyr"/>
      <family val="2"/>
    </font>
    <font>
      <b/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0" xfId="53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4" borderId="10" xfId="53" applyFont="1" applyFill="1" applyBorder="1" applyAlignment="1" applyProtection="1">
      <alignment vertical="center" wrapText="1"/>
      <protection locked="0"/>
    </xf>
    <xf numFmtId="164" fontId="9" fillId="0" borderId="10" xfId="0" applyNumberFormat="1" applyFont="1" applyFill="1" applyBorder="1" applyAlignment="1">
      <alignment vertical="center" wrapText="1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24" borderId="10" xfId="0" applyNumberFormat="1" applyFont="1" applyFill="1" applyBorder="1" applyAlignment="1" applyProtection="1">
      <alignment vertical="center" wrapText="1"/>
      <protection locked="0"/>
    </xf>
    <xf numFmtId="164" fontId="9" fillId="24" borderId="10" xfId="0" applyNumberFormat="1" applyFont="1" applyFill="1" applyBorder="1" applyAlignment="1" applyProtection="1">
      <alignment vertical="center" wrapText="1"/>
      <protection locked="0"/>
    </xf>
    <xf numFmtId="164" fontId="9" fillId="0" borderId="10" xfId="0" applyNumberFormat="1" applyFont="1" applyFill="1" applyBorder="1" applyAlignment="1">
      <alignment/>
    </xf>
    <xf numFmtId="164" fontId="29" fillId="24" borderId="10" xfId="0" applyNumberFormat="1" applyFont="1" applyFill="1" applyBorder="1" applyAlignment="1" applyProtection="1">
      <alignment vertical="center" wrapText="1"/>
      <protection locked="0"/>
    </xf>
    <xf numFmtId="164" fontId="9" fillId="24" borderId="10" xfId="0" applyNumberFormat="1" applyFont="1" applyFill="1" applyBorder="1" applyAlignment="1">
      <alignment vertical="center" wrapText="1"/>
    </xf>
    <xf numFmtId="164" fontId="9" fillId="24" borderId="10" xfId="0" applyNumberFormat="1" applyFont="1" applyFill="1" applyBorder="1" applyAlignment="1">
      <alignment/>
    </xf>
    <xf numFmtId="164" fontId="9" fillId="24" borderId="10" xfId="0" applyNumberFormat="1" applyFont="1" applyFill="1" applyBorder="1" applyAlignment="1">
      <alignment/>
    </xf>
    <xf numFmtId="164" fontId="9" fillId="24" borderId="10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/>
    </xf>
    <xf numFmtId="164" fontId="9" fillId="0" borderId="10" xfId="0" applyNumberFormat="1" applyFont="1" applyFill="1" applyBorder="1" applyAlignment="1" applyProtection="1">
      <alignment vertical="center" wrapText="1"/>
      <protection/>
    </xf>
    <xf numFmtId="164" fontId="30" fillId="0" borderId="10" xfId="0" applyNumberFormat="1" applyFont="1" applyFill="1" applyBorder="1" applyAlignment="1">
      <alignment vertical="center" wrapText="1"/>
    </xf>
    <xf numFmtId="164" fontId="30" fillId="24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9"/>
  <sheetViews>
    <sheetView tabSelected="1" zoomScaleSheetLayoutView="100" zoomScalePageLayoutView="0" workbookViewId="0" topLeftCell="A6">
      <pane xSplit="2" ySplit="10" topLeftCell="K1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D35" sqref="D35"/>
    </sheetView>
  </sheetViews>
  <sheetFormatPr defaultColWidth="9.00390625" defaultRowHeight="12.75"/>
  <cols>
    <col min="1" max="1" width="3.375" style="0" customWidth="1"/>
    <col min="2" max="2" width="36.875" style="0" customWidth="1"/>
    <col min="3" max="3" width="15.125" style="0" customWidth="1"/>
    <col min="4" max="4" width="13.375" style="0" customWidth="1"/>
    <col min="5" max="5" width="10.625" style="0" customWidth="1"/>
    <col min="6" max="6" width="13.625" style="0" customWidth="1"/>
    <col min="7" max="7" width="12.00390625" style="0" customWidth="1"/>
    <col min="8" max="8" width="10.875" style="0" customWidth="1"/>
    <col min="9" max="9" width="12.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3.125" style="0" customWidth="1"/>
    <col min="15" max="15" width="11.25390625" style="0" customWidth="1"/>
    <col min="16" max="16" width="12.00390625" style="0" customWidth="1"/>
    <col min="17" max="17" width="11.00390625" style="0" customWidth="1"/>
    <col min="18" max="18" width="11.75390625" style="0" customWidth="1"/>
    <col min="19" max="19" width="12.25390625" style="0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4.125" style="0" customWidth="1"/>
    <col min="27" max="28" width="9.25390625" style="0" bestFit="1" customWidth="1"/>
    <col min="29" max="29" width="13.125" style="0" customWidth="1"/>
    <col min="30" max="31" width="9.25390625" style="0" bestFit="1" customWidth="1"/>
    <col min="32" max="32" width="11.25390625" style="0" customWidth="1"/>
    <col min="33" max="33" width="14.625" style="0" customWidth="1"/>
    <col min="34" max="34" width="16.00390625" style="0" customWidth="1"/>
    <col min="35" max="35" width="10.625" style="0" customWidth="1"/>
    <col min="36" max="36" width="13.75390625" style="0" customWidth="1"/>
    <col min="37" max="37" width="12.75390625" style="0" customWidth="1"/>
    <col min="38" max="40" width="10.625" style="0" customWidth="1"/>
    <col min="41" max="41" width="12.75390625" style="0" customWidth="1"/>
    <col min="42" max="43" width="9.25390625" style="0" bestFit="1" customWidth="1"/>
    <col min="44" max="44" width="14.625" style="0" customWidth="1"/>
    <col min="45" max="45" width="14.00390625" style="0" customWidth="1"/>
    <col min="46" max="46" width="13.875" style="0" customWidth="1"/>
    <col min="47" max="47" width="11.00390625" style="0" customWidth="1"/>
    <col min="48" max="48" width="13.125" style="0" customWidth="1"/>
    <col min="49" max="49" width="13.875" style="0" customWidth="1"/>
    <col min="50" max="50" width="10.625" style="0" customWidth="1"/>
    <col min="51" max="51" width="12.25390625" style="0" customWidth="1"/>
    <col min="52" max="52" width="12.875" style="0" customWidth="1"/>
    <col min="53" max="53" width="10.625" style="0" customWidth="1"/>
    <col min="54" max="55" width="9.25390625" style="0" bestFit="1" customWidth="1"/>
    <col min="56" max="56" width="10.625" style="0" customWidth="1"/>
    <col min="57" max="58" width="14.25390625" style="0" customWidth="1"/>
    <col min="59" max="59" width="10.625" style="0" customWidth="1"/>
    <col min="60" max="60" width="13.375" style="0" customWidth="1"/>
    <col min="61" max="61" width="12.875" style="0" customWidth="1"/>
    <col min="62" max="62" width="10.75390625" style="0" customWidth="1"/>
    <col min="63" max="63" width="13.125" style="0" customWidth="1"/>
    <col min="64" max="64" width="12.125" style="0" customWidth="1"/>
    <col min="65" max="65" width="10.75390625" style="0" customWidth="1"/>
    <col min="66" max="66" width="11.375" style="0" customWidth="1"/>
    <col min="67" max="67" width="12.25390625" style="0" customWidth="1"/>
    <col min="68" max="68" width="10.625" style="0" customWidth="1"/>
    <col min="69" max="70" width="9.25390625" style="0" bestFit="1" customWidth="1"/>
    <col min="71" max="71" width="12.375" style="0" customWidth="1"/>
    <col min="72" max="72" width="12.00390625" style="0" customWidth="1"/>
    <col min="73" max="73" width="11.875" style="0" customWidth="1"/>
    <col min="74" max="74" width="10.625" style="0" customWidth="1"/>
  </cols>
  <sheetData>
    <row r="1" spans="18:20" ht="12" customHeight="1">
      <c r="R1" s="78" t="s">
        <v>35</v>
      </c>
      <c r="S1" s="78"/>
      <c r="T1" s="78"/>
    </row>
    <row r="2" spans="18:20" ht="12" customHeight="1">
      <c r="R2" s="78" t="s">
        <v>36</v>
      </c>
      <c r="S2" s="78"/>
      <c r="T2" s="78"/>
    </row>
    <row r="3" spans="1:62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6" t="s">
        <v>26</v>
      </c>
      <c r="M3" s="56"/>
      <c r="N3" s="56"/>
      <c r="O3" s="1"/>
      <c r="P3" s="1"/>
      <c r="Q3" s="1"/>
      <c r="R3" s="56" t="s">
        <v>37</v>
      </c>
      <c r="S3" s="56"/>
      <c r="T3" s="56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74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56" t="s">
        <v>26</v>
      </c>
      <c r="V4" s="56"/>
      <c r="W4" s="5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T4" s="1"/>
      <c r="BU4" s="1"/>
      <c r="BV4" s="1"/>
    </row>
    <row r="5" spans="1:7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T5" s="1"/>
      <c r="BU5" s="1"/>
      <c r="BV5" s="1"/>
    </row>
    <row r="6" spans="1:62" ht="20.25">
      <c r="A6" s="1"/>
      <c r="B6" s="1"/>
      <c r="C6" s="57" t="s">
        <v>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34.5" customHeight="1">
      <c r="A7" s="1"/>
      <c r="B7" s="1"/>
      <c r="C7" s="62" t="s">
        <v>64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74" ht="12.75" customHeight="1">
      <c r="A8" s="1"/>
      <c r="B8" s="1"/>
      <c r="C8" s="1"/>
      <c r="D8" s="1"/>
      <c r="E8" s="1"/>
      <c r="F8" s="1"/>
      <c r="J8" s="63" t="s">
        <v>1</v>
      </c>
      <c r="K8" s="63"/>
      <c r="L8" s="63"/>
      <c r="M8" s="6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T8" s="1"/>
      <c r="BU8" s="1"/>
      <c r="BV8" s="1"/>
    </row>
    <row r="9" spans="1:7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T9" s="1"/>
      <c r="BU9" s="1"/>
      <c r="BV9" s="1"/>
    </row>
    <row r="10" spans="1:74" ht="12.75">
      <c r="A10" s="49" t="s">
        <v>2</v>
      </c>
      <c r="B10" s="49"/>
      <c r="C10" s="69" t="s">
        <v>3</v>
      </c>
      <c r="D10" s="70"/>
      <c r="E10" s="71"/>
      <c r="F10" s="46" t="s">
        <v>4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9" t="s">
        <v>5</v>
      </c>
      <c r="AT10" s="49"/>
      <c r="AU10" s="49"/>
      <c r="AV10" s="46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8"/>
      <c r="BT10" s="50" t="s">
        <v>34</v>
      </c>
      <c r="BU10" s="51"/>
      <c r="BV10" s="52"/>
    </row>
    <row r="11" spans="1:74" ht="12.75" customHeight="1">
      <c r="A11" s="49"/>
      <c r="B11" s="49"/>
      <c r="C11" s="72"/>
      <c r="D11" s="73"/>
      <c r="E11" s="74"/>
      <c r="F11" s="58" t="s">
        <v>6</v>
      </c>
      <c r="G11" s="58"/>
      <c r="H11" s="58"/>
      <c r="I11" s="59" t="s">
        <v>7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1"/>
      <c r="AG11" s="49" t="s">
        <v>8</v>
      </c>
      <c r="AH11" s="49"/>
      <c r="AI11" s="49"/>
      <c r="AJ11" s="46" t="s">
        <v>7</v>
      </c>
      <c r="AK11" s="47"/>
      <c r="AL11" s="47"/>
      <c r="AM11" s="47"/>
      <c r="AN11" s="47"/>
      <c r="AO11" s="47"/>
      <c r="AP11" s="47"/>
      <c r="AQ11" s="47"/>
      <c r="AR11" s="48"/>
      <c r="AS11" s="49"/>
      <c r="AT11" s="49"/>
      <c r="AU11" s="49"/>
      <c r="AV11" s="46" t="s">
        <v>7</v>
      </c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8"/>
      <c r="BT11" s="64"/>
      <c r="BU11" s="65"/>
      <c r="BV11" s="66"/>
    </row>
    <row r="12" spans="1:74" ht="59.25" customHeight="1">
      <c r="A12" s="49"/>
      <c r="B12" s="49"/>
      <c r="C12" s="72"/>
      <c r="D12" s="73"/>
      <c r="E12" s="74"/>
      <c r="F12" s="58"/>
      <c r="G12" s="58"/>
      <c r="H12" s="58"/>
      <c r="I12" s="50" t="s">
        <v>9</v>
      </c>
      <c r="J12" s="51"/>
      <c r="K12" s="52"/>
      <c r="L12" s="50" t="s">
        <v>10</v>
      </c>
      <c r="M12" s="51"/>
      <c r="N12" s="52"/>
      <c r="O12" s="50" t="s">
        <v>11</v>
      </c>
      <c r="P12" s="51"/>
      <c r="Q12" s="52"/>
      <c r="R12" s="50" t="s">
        <v>12</v>
      </c>
      <c r="S12" s="51"/>
      <c r="T12" s="52"/>
      <c r="U12" s="50" t="s">
        <v>13</v>
      </c>
      <c r="V12" s="51"/>
      <c r="W12" s="52"/>
      <c r="X12" s="50" t="s">
        <v>14</v>
      </c>
      <c r="Y12" s="51"/>
      <c r="Z12" s="52"/>
      <c r="AA12" s="50" t="s">
        <v>15</v>
      </c>
      <c r="AB12" s="51"/>
      <c r="AC12" s="52"/>
      <c r="AD12" s="50" t="s">
        <v>16</v>
      </c>
      <c r="AE12" s="51"/>
      <c r="AF12" s="52"/>
      <c r="AG12" s="49"/>
      <c r="AH12" s="49"/>
      <c r="AI12" s="49"/>
      <c r="AJ12" s="50" t="s">
        <v>31</v>
      </c>
      <c r="AK12" s="51"/>
      <c r="AL12" s="52"/>
      <c r="AM12" s="50" t="s">
        <v>32</v>
      </c>
      <c r="AN12" s="51"/>
      <c r="AO12" s="52"/>
      <c r="AP12" s="50" t="s">
        <v>17</v>
      </c>
      <c r="AQ12" s="51"/>
      <c r="AR12" s="52"/>
      <c r="AS12" s="49"/>
      <c r="AT12" s="49"/>
      <c r="AU12" s="49"/>
      <c r="AV12" s="40" t="s">
        <v>30</v>
      </c>
      <c r="AW12" s="41"/>
      <c r="AX12" s="42"/>
      <c r="AY12" s="67" t="s">
        <v>4</v>
      </c>
      <c r="AZ12" s="67"/>
      <c r="BA12" s="67"/>
      <c r="BB12" s="40" t="s">
        <v>29</v>
      </c>
      <c r="BC12" s="41"/>
      <c r="BD12" s="42"/>
      <c r="BE12" s="40" t="s">
        <v>28</v>
      </c>
      <c r="BF12" s="41"/>
      <c r="BG12" s="42"/>
      <c r="BH12" s="50" t="s">
        <v>18</v>
      </c>
      <c r="BI12" s="51"/>
      <c r="BJ12" s="52"/>
      <c r="BK12" s="46" t="s">
        <v>19</v>
      </c>
      <c r="BL12" s="47"/>
      <c r="BM12" s="47"/>
      <c r="BN12" s="47"/>
      <c r="BO12" s="47"/>
      <c r="BP12" s="48"/>
      <c r="BQ12" s="50" t="s">
        <v>20</v>
      </c>
      <c r="BR12" s="51"/>
      <c r="BS12" s="52"/>
      <c r="BT12" s="64"/>
      <c r="BU12" s="65"/>
      <c r="BV12" s="66"/>
    </row>
    <row r="13" spans="1:74" ht="66" customHeight="1">
      <c r="A13" s="49"/>
      <c r="B13" s="49"/>
      <c r="C13" s="75"/>
      <c r="D13" s="76"/>
      <c r="E13" s="77"/>
      <c r="F13" s="58"/>
      <c r="G13" s="58"/>
      <c r="H13" s="58"/>
      <c r="I13" s="53"/>
      <c r="J13" s="54"/>
      <c r="K13" s="55"/>
      <c r="L13" s="53"/>
      <c r="M13" s="54"/>
      <c r="N13" s="55"/>
      <c r="O13" s="53"/>
      <c r="P13" s="54"/>
      <c r="Q13" s="55"/>
      <c r="R13" s="53"/>
      <c r="S13" s="54"/>
      <c r="T13" s="55"/>
      <c r="U13" s="53"/>
      <c r="V13" s="54"/>
      <c r="W13" s="55"/>
      <c r="X13" s="53"/>
      <c r="Y13" s="54"/>
      <c r="Z13" s="55"/>
      <c r="AA13" s="53"/>
      <c r="AB13" s="54"/>
      <c r="AC13" s="55"/>
      <c r="AD13" s="53"/>
      <c r="AE13" s="54"/>
      <c r="AF13" s="55"/>
      <c r="AG13" s="49"/>
      <c r="AH13" s="49"/>
      <c r="AI13" s="49"/>
      <c r="AJ13" s="53"/>
      <c r="AK13" s="54"/>
      <c r="AL13" s="55"/>
      <c r="AM13" s="53"/>
      <c r="AN13" s="54"/>
      <c r="AO13" s="55"/>
      <c r="AP13" s="53"/>
      <c r="AQ13" s="54"/>
      <c r="AR13" s="55"/>
      <c r="AS13" s="49"/>
      <c r="AT13" s="49"/>
      <c r="AU13" s="49"/>
      <c r="AV13" s="43"/>
      <c r="AW13" s="44"/>
      <c r="AX13" s="45"/>
      <c r="AY13" s="67" t="s">
        <v>33</v>
      </c>
      <c r="AZ13" s="67"/>
      <c r="BA13" s="67"/>
      <c r="BB13" s="43"/>
      <c r="BC13" s="44"/>
      <c r="BD13" s="45"/>
      <c r="BE13" s="43"/>
      <c r="BF13" s="44"/>
      <c r="BG13" s="45"/>
      <c r="BH13" s="53"/>
      <c r="BI13" s="54"/>
      <c r="BJ13" s="55"/>
      <c r="BK13" s="46" t="s">
        <v>21</v>
      </c>
      <c r="BL13" s="47"/>
      <c r="BM13" s="48"/>
      <c r="BN13" s="46" t="s">
        <v>22</v>
      </c>
      <c r="BO13" s="47"/>
      <c r="BP13" s="48"/>
      <c r="BQ13" s="53"/>
      <c r="BR13" s="54"/>
      <c r="BS13" s="55"/>
      <c r="BT13" s="53"/>
      <c r="BU13" s="54"/>
      <c r="BV13" s="55"/>
    </row>
    <row r="14" spans="1:74" ht="22.5">
      <c r="A14" s="49"/>
      <c r="B14" s="49"/>
      <c r="C14" s="3" t="s">
        <v>23</v>
      </c>
      <c r="D14" s="3" t="s">
        <v>24</v>
      </c>
      <c r="E14" s="3" t="s">
        <v>25</v>
      </c>
      <c r="F14" s="5" t="s">
        <v>23</v>
      </c>
      <c r="G14" s="5" t="s">
        <v>24</v>
      </c>
      <c r="H14" s="5" t="s">
        <v>25</v>
      </c>
      <c r="I14" s="5" t="s">
        <v>23</v>
      </c>
      <c r="J14" s="5" t="s">
        <v>24</v>
      </c>
      <c r="K14" s="5" t="s">
        <v>25</v>
      </c>
      <c r="L14" s="5" t="s">
        <v>23</v>
      </c>
      <c r="M14" s="5" t="s">
        <v>24</v>
      </c>
      <c r="N14" s="5" t="s">
        <v>25</v>
      </c>
      <c r="O14" s="5" t="s">
        <v>23</v>
      </c>
      <c r="P14" s="5" t="s">
        <v>24</v>
      </c>
      <c r="Q14" s="5" t="s">
        <v>25</v>
      </c>
      <c r="R14" s="5" t="s">
        <v>23</v>
      </c>
      <c r="S14" s="5" t="s">
        <v>24</v>
      </c>
      <c r="T14" s="5" t="s">
        <v>25</v>
      </c>
      <c r="U14" s="5" t="s">
        <v>23</v>
      </c>
      <c r="V14" s="5" t="s">
        <v>24</v>
      </c>
      <c r="W14" s="5" t="s">
        <v>25</v>
      </c>
      <c r="X14" s="5" t="s">
        <v>23</v>
      </c>
      <c r="Y14" s="5" t="s">
        <v>24</v>
      </c>
      <c r="Z14" s="5" t="s">
        <v>25</v>
      </c>
      <c r="AA14" s="5" t="s">
        <v>23</v>
      </c>
      <c r="AB14" s="5" t="s">
        <v>24</v>
      </c>
      <c r="AC14" s="5" t="s">
        <v>25</v>
      </c>
      <c r="AD14" s="5" t="s">
        <v>23</v>
      </c>
      <c r="AE14" s="5" t="s">
        <v>24</v>
      </c>
      <c r="AF14" s="5" t="s">
        <v>25</v>
      </c>
      <c r="AG14" s="5" t="s">
        <v>23</v>
      </c>
      <c r="AH14" s="5" t="s">
        <v>24</v>
      </c>
      <c r="AI14" s="5" t="s">
        <v>25</v>
      </c>
      <c r="AJ14" s="5" t="s">
        <v>23</v>
      </c>
      <c r="AK14" s="5" t="s">
        <v>24</v>
      </c>
      <c r="AL14" s="5" t="s">
        <v>25</v>
      </c>
      <c r="AM14" s="5" t="s">
        <v>23</v>
      </c>
      <c r="AN14" s="5" t="s">
        <v>24</v>
      </c>
      <c r="AO14" s="5" t="s">
        <v>25</v>
      </c>
      <c r="AP14" s="5" t="s">
        <v>23</v>
      </c>
      <c r="AQ14" s="5" t="s">
        <v>24</v>
      </c>
      <c r="AR14" s="5" t="s">
        <v>25</v>
      </c>
      <c r="AS14" s="5" t="s">
        <v>23</v>
      </c>
      <c r="AT14" s="5" t="s">
        <v>24</v>
      </c>
      <c r="AU14" s="5" t="s">
        <v>25</v>
      </c>
      <c r="AV14" s="5" t="s">
        <v>23</v>
      </c>
      <c r="AW14" s="5" t="s">
        <v>24</v>
      </c>
      <c r="AX14" s="5" t="s">
        <v>25</v>
      </c>
      <c r="AY14" s="5" t="s">
        <v>23</v>
      </c>
      <c r="AZ14" s="5" t="s">
        <v>24</v>
      </c>
      <c r="BA14" s="5" t="s">
        <v>25</v>
      </c>
      <c r="BB14" s="5" t="s">
        <v>23</v>
      </c>
      <c r="BC14" s="5" t="s">
        <v>24</v>
      </c>
      <c r="BD14" s="5" t="s">
        <v>25</v>
      </c>
      <c r="BE14" s="5" t="s">
        <v>23</v>
      </c>
      <c r="BF14" s="5" t="s">
        <v>24</v>
      </c>
      <c r="BG14" s="5" t="s">
        <v>25</v>
      </c>
      <c r="BH14" s="5" t="s">
        <v>23</v>
      </c>
      <c r="BI14" s="5" t="s">
        <v>24</v>
      </c>
      <c r="BJ14" s="5" t="s">
        <v>25</v>
      </c>
      <c r="BK14" s="5" t="s">
        <v>23</v>
      </c>
      <c r="BL14" s="5" t="s">
        <v>24</v>
      </c>
      <c r="BM14" s="5" t="s">
        <v>25</v>
      </c>
      <c r="BN14" s="5" t="s">
        <v>23</v>
      </c>
      <c r="BO14" s="5" t="s">
        <v>24</v>
      </c>
      <c r="BP14" s="5" t="s">
        <v>25</v>
      </c>
      <c r="BQ14" s="5" t="s">
        <v>23</v>
      </c>
      <c r="BR14" s="5" t="s">
        <v>24</v>
      </c>
      <c r="BS14" s="5" t="s">
        <v>25</v>
      </c>
      <c r="BT14" s="5" t="s">
        <v>23</v>
      </c>
      <c r="BU14" s="5" t="s">
        <v>24</v>
      </c>
      <c r="BV14" s="5" t="s">
        <v>25</v>
      </c>
    </row>
    <row r="15" spans="1:74" ht="12.75">
      <c r="A15" s="33">
        <v>1</v>
      </c>
      <c r="B15" s="34"/>
      <c r="C15" s="3">
        <v>2</v>
      </c>
      <c r="D15" s="3">
        <v>3</v>
      </c>
      <c r="E15" s="4">
        <v>4</v>
      </c>
      <c r="F15" s="5">
        <v>5</v>
      </c>
      <c r="G15" s="5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13">
        <v>12</v>
      </c>
      <c r="N15" s="13">
        <v>13</v>
      </c>
      <c r="O15" s="13">
        <v>14</v>
      </c>
      <c r="P15" s="13">
        <v>15</v>
      </c>
      <c r="Q15" s="13">
        <v>16</v>
      </c>
      <c r="R15" s="13">
        <v>17</v>
      </c>
      <c r="S15" s="13">
        <v>18</v>
      </c>
      <c r="T15" s="13">
        <v>19</v>
      </c>
      <c r="U15" s="13">
        <v>20</v>
      </c>
      <c r="V15" s="13">
        <v>21</v>
      </c>
      <c r="W15" s="13">
        <v>22</v>
      </c>
      <c r="X15" s="13">
        <v>23</v>
      </c>
      <c r="Y15" s="13">
        <v>24</v>
      </c>
      <c r="Z15" s="13">
        <v>25</v>
      </c>
      <c r="AA15" s="13">
        <v>26</v>
      </c>
      <c r="AB15" s="13">
        <v>27</v>
      </c>
      <c r="AC15" s="13">
        <v>28</v>
      </c>
      <c r="AD15" s="13">
        <v>29</v>
      </c>
      <c r="AE15" s="13">
        <v>30</v>
      </c>
      <c r="AF15" s="13">
        <v>31</v>
      </c>
      <c r="AG15" s="5">
        <v>32</v>
      </c>
      <c r="AH15" s="5">
        <v>33</v>
      </c>
      <c r="AI15" s="5">
        <v>34</v>
      </c>
      <c r="AJ15" s="5">
        <v>35</v>
      </c>
      <c r="AK15" s="5">
        <v>36</v>
      </c>
      <c r="AL15" s="5">
        <v>37</v>
      </c>
      <c r="AM15" s="5">
        <v>38</v>
      </c>
      <c r="AN15" s="5">
        <v>39</v>
      </c>
      <c r="AO15" s="5">
        <v>40</v>
      </c>
      <c r="AP15" s="5">
        <v>41</v>
      </c>
      <c r="AQ15" s="5">
        <v>42</v>
      </c>
      <c r="AR15" s="13">
        <v>43</v>
      </c>
      <c r="AS15" s="5">
        <v>47</v>
      </c>
      <c r="AT15" s="5">
        <v>48</v>
      </c>
      <c r="AU15" s="5">
        <v>49</v>
      </c>
      <c r="AV15" s="5">
        <v>50</v>
      </c>
      <c r="AW15" s="5">
        <v>51</v>
      </c>
      <c r="AX15" s="5">
        <v>52</v>
      </c>
      <c r="AY15" s="5">
        <v>53</v>
      </c>
      <c r="AZ15" s="5">
        <v>54</v>
      </c>
      <c r="BA15" s="5">
        <v>55</v>
      </c>
      <c r="BB15" s="5">
        <v>56</v>
      </c>
      <c r="BC15" s="5">
        <v>57</v>
      </c>
      <c r="BD15" s="5">
        <v>58</v>
      </c>
      <c r="BE15" s="5">
        <v>59</v>
      </c>
      <c r="BF15" s="5">
        <v>60</v>
      </c>
      <c r="BG15" s="5">
        <v>61</v>
      </c>
      <c r="BH15" s="5">
        <v>62</v>
      </c>
      <c r="BI15" s="5">
        <v>63</v>
      </c>
      <c r="BJ15" s="5">
        <v>64</v>
      </c>
      <c r="BK15" s="6">
        <v>65</v>
      </c>
      <c r="BL15" s="6">
        <v>66</v>
      </c>
      <c r="BM15" s="6">
        <v>67</v>
      </c>
      <c r="BN15" s="6">
        <v>68</v>
      </c>
      <c r="BO15" s="6">
        <v>69</v>
      </c>
      <c r="BP15" s="6">
        <v>70</v>
      </c>
      <c r="BQ15" s="6">
        <v>71</v>
      </c>
      <c r="BR15" s="6">
        <v>72</v>
      </c>
      <c r="BS15" s="6">
        <v>73</v>
      </c>
      <c r="BT15" s="5">
        <v>74</v>
      </c>
      <c r="BU15" s="5">
        <v>75</v>
      </c>
      <c r="BV15" s="13">
        <v>76</v>
      </c>
    </row>
    <row r="16" spans="1:82" ht="18.75">
      <c r="A16" s="2">
        <v>1</v>
      </c>
      <c r="B16" s="16" t="s">
        <v>38</v>
      </c>
      <c r="C16" s="17">
        <f>F16+AG16</f>
        <v>5186.099999999999</v>
      </c>
      <c r="D16" s="17">
        <f>G16+AH16</f>
        <v>5244.7</v>
      </c>
      <c r="E16" s="17">
        <f>D16/C16*100</f>
        <v>101.12994350282487</v>
      </c>
      <c r="F16" s="18">
        <f>I16+L16+O16+R16+U16+X16+AA16+AD16+20+8.5+0.3</f>
        <v>393.7</v>
      </c>
      <c r="G16" s="18">
        <f>J16+M16+P16+S16+V16+Y16+AB16+AE16+21.5+8.5+0.3</f>
        <v>452.3</v>
      </c>
      <c r="H16" s="17">
        <f>G16/F16*100</f>
        <v>114.88442976885955</v>
      </c>
      <c r="I16" s="18">
        <v>207</v>
      </c>
      <c r="J16" s="18">
        <v>232.3</v>
      </c>
      <c r="K16" s="17">
        <f>J16/I16*100</f>
        <v>112.22222222222223</v>
      </c>
      <c r="L16" s="18">
        <v>0.4</v>
      </c>
      <c r="M16" s="18">
        <v>20.6</v>
      </c>
      <c r="N16" s="17">
        <f>M16/L16*100</f>
        <v>5150</v>
      </c>
      <c r="O16" s="18">
        <v>52.8</v>
      </c>
      <c r="P16" s="18">
        <v>54.3</v>
      </c>
      <c r="Q16" s="17">
        <f>P16/O16*100</f>
        <v>102.84090909090908</v>
      </c>
      <c r="R16" s="18">
        <v>80</v>
      </c>
      <c r="S16" s="18">
        <v>82.8</v>
      </c>
      <c r="T16" s="17">
        <f>S16/R16*100</f>
        <v>103.49999999999999</v>
      </c>
      <c r="U16" s="18">
        <v>8.9</v>
      </c>
      <c r="V16" s="18">
        <v>12.4</v>
      </c>
      <c r="W16" s="17">
        <f>V16/U16*100</f>
        <v>139.32584269662922</v>
      </c>
      <c r="X16" s="18"/>
      <c r="Y16" s="18"/>
      <c r="Z16" s="17" t="e">
        <f>Y16/X16*100</f>
        <v>#DIV/0!</v>
      </c>
      <c r="AA16" s="18">
        <v>15.8</v>
      </c>
      <c r="AB16" s="18">
        <v>19.6</v>
      </c>
      <c r="AC16" s="17">
        <f>AB16/AA16*100</f>
        <v>124.0506329113924</v>
      </c>
      <c r="AD16" s="18"/>
      <c r="AE16" s="18"/>
      <c r="AF16" s="17" t="e">
        <f>AE16/AD16*100</f>
        <v>#DIV/0!</v>
      </c>
      <c r="AG16" s="18">
        <v>4792.4</v>
      </c>
      <c r="AH16" s="18">
        <v>4792.4</v>
      </c>
      <c r="AI16" s="17">
        <f>AH16/AG16*100</f>
        <v>100</v>
      </c>
      <c r="AJ16" s="17">
        <v>2201.3</v>
      </c>
      <c r="AK16" s="17">
        <v>2201.3</v>
      </c>
      <c r="AL16" s="17">
        <f>AK16/AJ16*100</f>
        <v>100</v>
      </c>
      <c r="AM16" s="17">
        <v>282.2</v>
      </c>
      <c r="AN16" s="17">
        <v>282.2</v>
      </c>
      <c r="AO16" s="17">
        <f>AN16/AM16*100</f>
        <v>100</v>
      </c>
      <c r="AP16" s="18">
        <v>0</v>
      </c>
      <c r="AQ16" s="18">
        <v>0</v>
      </c>
      <c r="AR16" s="17" t="e">
        <f>AQ16/AP16*100</f>
        <v>#DIV/0!</v>
      </c>
      <c r="AS16" s="19">
        <v>5269.3</v>
      </c>
      <c r="AT16" s="18">
        <v>5193.9</v>
      </c>
      <c r="AU16" s="17">
        <f aca="true" t="shared" si="0" ref="AU16:AU32">AT16/AS16*100</f>
        <v>98.56906989543202</v>
      </c>
      <c r="AV16" s="18">
        <v>661.4</v>
      </c>
      <c r="AW16" s="18">
        <v>654.3</v>
      </c>
      <c r="AX16" s="17">
        <f>AW16/AV16*100</f>
        <v>98.92651950408225</v>
      </c>
      <c r="AY16" s="17">
        <v>619</v>
      </c>
      <c r="AZ16" s="18">
        <v>617</v>
      </c>
      <c r="BA16" s="17">
        <f>AZ16/AY16*100</f>
        <v>99.67689822294022</v>
      </c>
      <c r="BB16" s="18">
        <v>60.5</v>
      </c>
      <c r="BC16" s="18">
        <v>60.5</v>
      </c>
      <c r="BD16" s="17">
        <f>BC16/BB16*100</f>
        <v>100</v>
      </c>
      <c r="BE16" s="18">
        <v>2440</v>
      </c>
      <c r="BF16" s="18">
        <v>2435.3</v>
      </c>
      <c r="BG16" s="17">
        <f>BF16/BE16*100</f>
        <v>99.80737704918033</v>
      </c>
      <c r="BH16" s="18">
        <v>1784.1</v>
      </c>
      <c r="BI16" s="20">
        <v>1720.4</v>
      </c>
      <c r="BJ16" s="17">
        <f>BI16/BH16*100</f>
        <v>96.42957233338939</v>
      </c>
      <c r="BK16" s="21">
        <v>1260.5</v>
      </c>
      <c r="BL16" s="21">
        <v>1200.6</v>
      </c>
      <c r="BM16" s="17">
        <f>BL16/BK16*100</f>
        <v>95.2479174930583</v>
      </c>
      <c r="BN16" s="21">
        <v>209.6</v>
      </c>
      <c r="BO16" s="21">
        <v>209.6</v>
      </c>
      <c r="BP16" s="17">
        <f>BO16/BN16*100</f>
        <v>100</v>
      </c>
      <c r="BQ16" s="18">
        <v>0</v>
      </c>
      <c r="BR16" s="21">
        <v>0</v>
      </c>
      <c r="BS16" s="17" t="e">
        <f>BR16/BQ16*100</f>
        <v>#DIV/0!</v>
      </c>
      <c r="BT16" s="17">
        <f aca="true" t="shared" si="1" ref="BT16:BT35">C16-AS16</f>
        <v>-83.20000000000073</v>
      </c>
      <c r="BU16" s="17">
        <f aca="true" t="shared" si="2" ref="BU16:BU34">SUM(D16-AT16)</f>
        <v>50.80000000000018</v>
      </c>
      <c r="BV16" s="17"/>
      <c r="BW16" s="7"/>
      <c r="BX16" s="7"/>
      <c r="BY16" s="7"/>
      <c r="BZ16" s="7"/>
      <c r="CA16" s="7"/>
      <c r="CB16" s="7"/>
      <c r="CC16" s="7"/>
      <c r="CD16" s="7"/>
    </row>
    <row r="17" spans="1:82" ht="18.75">
      <c r="A17" s="2">
        <v>2</v>
      </c>
      <c r="B17" s="16" t="s">
        <v>39</v>
      </c>
      <c r="C17" s="17">
        <f>F17+AG17</f>
        <v>5343.4</v>
      </c>
      <c r="D17" s="17">
        <f>G17+AH17</f>
        <v>5369.7</v>
      </c>
      <c r="E17" s="17">
        <f aca="true" t="shared" si="3" ref="E17:E35">D17/C17*100</f>
        <v>100.49219598008759</v>
      </c>
      <c r="F17" s="18">
        <f>I17+L17+O17+R17+U17+X17+AA17+AD17+11+9</f>
        <v>246</v>
      </c>
      <c r="G17" s="18">
        <f>J17+M17+P17+S17+V17+Y17+AB17+AE17+11.4+9.4</f>
        <v>272.29999999999995</v>
      </c>
      <c r="H17" s="17">
        <f aca="true" t="shared" si="4" ref="H17:H34">G17/F17*100</f>
        <v>110.69105691056909</v>
      </c>
      <c r="I17" s="18">
        <v>43</v>
      </c>
      <c r="J17" s="18">
        <v>54.1</v>
      </c>
      <c r="K17" s="17">
        <f aca="true" t="shared" si="5" ref="K17:K34">J17/I17*100</f>
        <v>125.81395348837209</v>
      </c>
      <c r="L17" s="18">
        <v>4</v>
      </c>
      <c r="M17" s="18">
        <v>3.9</v>
      </c>
      <c r="N17" s="17">
        <f aca="true" t="shared" si="6" ref="N17:N34">M17/L17*100</f>
        <v>97.5</v>
      </c>
      <c r="O17" s="18">
        <v>38</v>
      </c>
      <c r="P17" s="22">
        <v>40</v>
      </c>
      <c r="Q17" s="17">
        <f>P17/O17*100</f>
        <v>105.26315789473684</v>
      </c>
      <c r="R17" s="18">
        <v>132</v>
      </c>
      <c r="S17" s="18">
        <v>134.6</v>
      </c>
      <c r="T17" s="17">
        <f aca="true" t="shared" si="7" ref="T17:T34">S17/R17*100</f>
        <v>101.96969696969695</v>
      </c>
      <c r="U17" s="18">
        <v>9</v>
      </c>
      <c r="V17" s="18">
        <v>18.6</v>
      </c>
      <c r="W17" s="17">
        <f aca="true" t="shared" si="8" ref="W17:W34">V17/U17*100</f>
        <v>206.66666666666669</v>
      </c>
      <c r="X17" s="18"/>
      <c r="Y17" s="18"/>
      <c r="Z17" s="17" t="e">
        <f aca="true" t="shared" si="9" ref="Z17:Z34">Y17/X17*100</f>
        <v>#DIV/0!</v>
      </c>
      <c r="AA17" s="18">
        <v>0</v>
      </c>
      <c r="AB17" s="18">
        <v>0.3</v>
      </c>
      <c r="AC17" s="17" t="e">
        <f aca="true" t="shared" si="10" ref="AC17:AC34">AB17/AA17*100</f>
        <v>#DIV/0!</v>
      </c>
      <c r="AD17" s="18"/>
      <c r="AE17" s="18"/>
      <c r="AF17" s="17" t="e">
        <f aca="true" t="shared" si="11" ref="AF17:AF34">AE17/AD17*100</f>
        <v>#DIV/0!</v>
      </c>
      <c r="AG17" s="18">
        <v>5097.4</v>
      </c>
      <c r="AH17" s="18">
        <v>5097.4</v>
      </c>
      <c r="AI17" s="17">
        <f aca="true" t="shared" si="12" ref="AI17:AI34">AH17/AG17*100</f>
        <v>100</v>
      </c>
      <c r="AJ17" s="17">
        <v>1832.3</v>
      </c>
      <c r="AK17" s="17">
        <v>1832.3</v>
      </c>
      <c r="AL17" s="17">
        <f aca="true" t="shared" si="13" ref="AL17:AL34">AK17/AJ17*100</f>
        <v>100</v>
      </c>
      <c r="AM17" s="17">
        <v>0</v>
      </c>
      <c r="AN17" s="17">
        <v>0</v>
      </c>
      <c r="AO17" s="17" t="e">
        <f aca="true" t="shared" si="14" ref="AO17:AO34">AN17/AM17*100</f>
        <v>#DIV/0!</v>
      </c>
      <c r="AP17" s="18">
        <v>0</v>
      </c>
      <c r="AQ17" s="18">
        <v>0</v>
      </c>
      <c r="AR17" s="17" t="e">
        <f aca="true" t="shared" si="15" ref="AR17:AR34">AQ17/AP17*100</f>
        <v>#DIV/0!</v>
      </c>
      <c r="AS17" s="20">
        <v>5756.3</v>
      </c>
      <c r="AT17" s="18">
        <v>5750.2</v>
      </c>
      <c r="AU17" s="17">
        <f t="shared" si="0"/>
        <v>99.8940291506697</v>
      </c>
      <c r="AV17" s="18">
        <v>596</v>
      </c>
      <c r="AW17" s="18">
        <v>589.9</v>
      </c>
      <c r="AX17" s="17">
        <f aca="true" t="shared" si="16" ref="AX17:AX34">AW17/AV17*100</f>
        <v>98.97651006711409</v>
      </c>
      <c r="AY17" s="17">
        <v>553.5</v>
      </c>
      <c r="AZ17" s="18">
        <v>552.6</v>
      </c>
      <c r="BA17" s="17">
        <f>AZ17/AY17*100</f>
        <v>99.83739837398375</v>
      </c>
      <c r="BB17" s="18">
        <v>180</v>
      </c>
      <c r="BC17" s="20">
        <v>180</v>
      </c>
      <c r="BD17" s="17">
        <f aca="true" t="shared" si="17" ref="BD17:BD34">BC17/BB17*100</f>
        <v>100</v>
      </c>
      <c r="BE17" s="18">
        <v>3024.1</v>
      </c>
      <c r="BF17" s="19">
        <v>3024.1</v>
      </c>
      <c r="BG17" s="17">
        <f aca="true" t="shared" si="18" ref="BG17:BG34">BF17/BE17*100</f>
        <v>100</v>
      </c>
      <c r="BH17" s="18">
        <v>1261.8</v>
      </c>
      <c r="BI17" s="20">
        <v>1261.8</v>
      </c>
      <c r="BJ17" s="17">
        <f aca="true" t="shared" si="19" ref="BJ17:BJ34">BI17/BH17*100</f>
        <v>100</v>
      </c>
      <c r="BK17" s="21">
        <v>619.9</v>
      </c>
      <c r="BL17" s="21">
        <v>619.9</v>
      </c>
      <c r="BM17" s="17">
        <f aca="true" t="shared" si="20" ref="BM17:BM34">BL17/BK17*100</f>
        <v>100</v>
      </c>
      <c r="BN17" s="21">
        <v>123.7</v>
      </c>
      <c r="BO17" s="21">
        <v>123.7</v>
      </c>
      <c r="BP17" s="17">
        <f aca="true" t="shared" si="21" ref="BP17:BP34">BO17/BN17*100</f>
        <v>100</v>
      </c>
      <c r="BQ17" s="18">
        <v>0</v>
      </c>
      <c r="BR17" s="21">
        <v>0</v>
      </c>
      <c r="BS17" s="17" t="e">
        <f aca="true" t="shared" si="22" ref="BS17:BS34">BR17/BQ17*100</f>
        <v>#DIV/0!</v>
      </c>
      <c r="BT17" s="17">
        <f t="shared" si="1"/>
        <v>-412.90000000000055</v>
      </c>
      <c r="BU17" s="17">
        <f t="shared" si="2"/>
        <v>-380.5</v>
      </c>
      <c r="BV17" s="17"/>
      <c r="BW17" s="7"/>
      <c r="BX17" s="7"/>
      <c r="BY17" s="7"/>
      <c r="BZ17" s="7"/>
      <c r="CA17" s="7"/>
      <c r="CB17" s="7"/>
      <c r="CC17" s="7"/>
      <c r="CD17" s="7"/>
    </row>
    <row r="18" spans="1:82" ht="18.75">
      <c r="A18" s="2">
        <v>3</v>
      </c>
      <c r="B18" s="16" t="s">
        <v>40</v>
      </c>
      <c r="C18" s="17">
        <f aca="true" t="shared" si="23" ref="C18:C35">F18+AG18</f>
        <v>3068.6000000000004</v>
      </c>
      <c r="D18" s="17">
        <f aca="true" t="shared" si="24" ref="D18:D35">G18+AH18</f>
        <v>3084.5</v>
      </c>
      <c r="E18" s="17">
        <f t="shared" si="3"/>
        <v>100.5181516000782</v>
      </c>
      <c r="F18" s="18">
        <f>I18+L18+O18+R18+U18+X18+AA18+AD18+10+40</f>
        <v>300.8</v>
      </c>
      <c r="G18" s="18">
        <f>J18+M18+P18+S18+V18+Y18+AB18+AE18+10.3+41.2</f>
        <v>316.69999999999993</v>
      </c>
      <c r="H18" s="17">
        <f t="shared" si="4"/>
        <v>105.28590425531912</v>
      </c>
      <c r="I18" s="18">
        <v>77.8</v>
      </c>
      <c r="J18" s="18">
        <v>86.8</v>
      </c>
      <c r="K18" s="17">
        <f t="shared" si="5"/>
        <v>111.56812339331618</v>
      </c>
      <c r="L18" s="18">
        <v>0</v>
      </c>
      <c r="M18" s="18">
        <v>0</v>
      </c>
      <c r="N18" s="17" t="e">
        <f t="shared" si="6"/>
        <v>#DIV/0!</v>
      </c>
      <c r="O18" s="18">
        <v>48</v>
      </c>
      <c r="P18" s="18">
        <v>49.4</v>
      </c>
      <c r="Q18" s="17">
        <f aca="true" t="shared" si="25" ref="Q18:Q34">P18/O18*100</f>
        <v>102.91666666666666</v>
      </c>
      <c r="R18" s="18">
        <v>59</v>
      </c>
      <c r="S18" s="18">
        <v>57.6</v>
      </c>
      <c r="T18" s="17">
        <f t="shared" si="7"/>
        <v>97.6271186440678</v>
      </c>
      <c r="U18" s="18">
        <v>66</v>
      </c>
      <c r="V18" s="18">
        <v>71</v>
      </c>
      <c r="W18" s="17">
        <f t="shared" si="8"/>
        <v>107.57575757575756</v>
      </c>
      <c r="X18" s="18"/>
      <c r="Y18" s="18"/>
      <c r="Z18" s="17" t="e">
        <f t="shared" si="9"/>
        <v>#DIV/0!</v>
      </c>
      <c r="AA18" s="18">
        <v>0</v>
      </c>
      <c r="AB18" s="18">
        <v>0.4</v>
      </c>
      <c r="AC18" s="17" t="e">
        <f t="shared" si="10"/>
        <v>#DIV/0!</v>
      </c>
      <c r="AD18" s="18"/>
      <c r="AE18" s="18"/>
      <c r="AF18" s="17" t="e">
        <f t="shared" si="11"/>
        <v>#DIV/0!</v>
      </c>
      <c r="AG18" s="18">
        <v>2767.8</v>
      </c>
      <c r="AH18" s="19">
        <v>2767.8</v>
      </c>
      <c r="AI18" s="17">
        <f t="shared" si="12"/>
        <v>100</v>
      </c>
      <c r="AJ18" s="17">
        <v>2146</v>
      </c>
      <c r="AK18" s="17">
        <v>2146</v>
      </c>
      <c r="AL18" s="17">
        <f t="shared" si="13"/>
        <v>100</v>
      </c>
      <c r="AM18" s="17">
        <v>0</v>
      </c>
      <c r="AN18" s="17">
        <v>0</v>
      </c>
      <c r="AO18" s="17" t="e">
        <f t="shared" si="14"/>
        <v>#DIV/0!</v>
      </c>
      <c r="AP18" s="18">
        <v>0</v>
      </c>
      <c r="AQ18" s="18">
        <v>0</v>
      </c>
      <c r="AR18" s="17" t="e">
        <f t="shared" si="15"/>
        <v>#DIV/0!</v>
      </c>
      <c r="AS18" s="18">
        <v>3317.5</v>
      </c>
      <c r="AT18" s="18">
        <v>3051.7</v>
      </c>
      <c r="AU18" s="17">
        <f t="shared" si="0"/>
        <v>91.9879427279578</v>
      </c>
      <c r="AV18" s="18">
        <v>650.4</v>
      </c>
      <c r="AW18" s="18">
        <v>611.5</v>
      </c>
      <c r="AX18" s="17">
        <f t="shared" si="16"/>
        <v>94.0190651906519</v>
      </c>
      <c r="AY18" s="17">
        <v>608.1</v>
      </c>
      <c r="AZ18" s="18">
        <v>574.2</v>
      </c>
      <c r="BA18" s="17">
        <f aca="true" t="shared" si="26" ref="BA18:BA34">AZ18/AY18*100</f>
        <v>94.42525900345339</v>
      </c>
      <c r="BB18" s="18">
        <v>13</v>
      </c>
      <c r="BC18" s="18">
        <v>0</v>
      </c>
      <c r="BD18" s="17">
        <f t="shared" si="17"/>
        <v>0</v>
      </c>
      <c r="BE18" s="18">
        <v>881.1</v>
      </c>
      <c r="BF18" s="18">
        <v>823.9</v>
      </c>
      <c r="BG18" s="17">
        <f t="shared" si="18"/>
        <v>93.50811485642946</v>
      </c>
      <c r="BH18" s="18">
        <v>1268.9</v>
      </c>
      <c r="BI18" s="18">
        <v>1112.1</v>
      </c>
      <c r="BJ18" s="17">
        <f t="shared" si="19"/>
        <v>87.64284025533927</v>
      </c>
      <c r="BK18" s="21">
        <v>671.3</v>
      </c>
      <c r="BL18" s="21">
        <v>613.3</v>
      </c>
      <c r="BM18" s="17">
        <f t="shared" si="20"/>
        <v>91.36004766870252</v>
      </c>
      <c r="BN18" s="21">
        <v>264.2</v>
      </c>
      <c r="BO18" s="21">
        <v>191.7</v>
      </c>
      <c r="BP18" s="17">
        <f t="shared" si="21"/>
        <v>72.55866767600303</v>
      </c>
      <c r="BQ18" s="18">
        <v>0</v>
      </c>
      <c r="BR18" s="21">
        <v>0</v>
      </c>
      <c r="BS18" s="17" t="e">
        <f t="shared" si="22"/>
        <v>#DIV/0!</v>
      </c>
      <c r="BT18" s="17">
        <f t="shared" si="1"/>
        <v>-248.89999999999964</v>
      </c>
      <c r="BU18" s="17">
        <f t="shared" si="2"/>
        <v>32.80000000000018</v>
      </c>
      <c r="BV18" s="17"/>
      <c r="BW18" s="7"/>
      <c r="BX18" s="7"/>
      <c r="BY18" s="7"/>
      <c r="BZ18" s="7"/>
      <c r="CA18" s="7"/>
      <c r="CB18" s="7"/>
      <c r="CC18" s="7"/>
      <c r="CD18" s="7"/>
    </row>
    <row r="19" spans="1:82" ht="18.75">
      <c r="A19" s="2">
        <v>4</v>
      </c>
      <c r="B19" s="16" t="s">
        <v>41</v>
      </c>
      <c r="C19" s="17">
        <f t="shared" si="23"/>
        <v>2384.1</v>
      </c>
      <c r="D19" s="17">
        <f t="shared" si="24"/>
        <v>2515.5</v>
      </c>
      <c r="E19" s="17">
        <f t="shared" si="3"/>
        <v>105.51151377878445</v>
      </c>
      <c r="F19" s="18">
        <f>I19+L19+O19+R19+U19+X19+AA19+AD19+6.6+0.3+1.3</f>
        <v>453.90000000000003</v>
      </c>
      <c r="G19" s="18">
        <f>J19+M19+P19+S19+V19+Y19+AB19+AE19+8.2+0.3+1.3</f>
        <v>585.3</v>
      </c>
      <c r="H19" s="17">
        <f t="shared" si="4"/>
        <v>128.9491077329808</v>
      </c>
      <c r="I19" s="18">
        <v>170.1</v>
      </c>
      <c r="J19" s="18">
        <v>220.9</v>
      </c>
      <c r="K19" s="17">
        <f t="shared" si="5"/>
        <v>129.86478542034098</v>
      </c>
      <c r="L19" s="18">
        <v>34.9</v>
      </c>
      <c r="M19" s="18">
        <v>28.2</v>
      </c>
      <c r="N19" s="17">
        <f t="shared" si="6"/>
        <v>80.80229226361033</v>
      </c>
      <c r="O19" s="18">
        <v>24.7</v>
      </c>
      <c r="P19" s="19">
        <v>23.9</v>
      </c>
      <c r="Q19" s="17">
        <f t="shared" si="25"/>
        <v>96.76113360323886</v>
      </c>
      <c r="R19" s="18">
        <v>211</v>
      </c>
      <c r="S19" s="19">
        <v>244</v>
      </c>
      <c r="T19" s="17">
        <f t="shared" si="7"/>
        <v>115.63981042654028</v>
      </c>
      <c r="U19" s="18">
        <v>5</v>
      </c>
      <c r="V19" s="18">
        <v>58.1</v>
      </c>
      <c r="W19" s="17">
        <f t="shared" si="8"/>
        <v>1162</v>
      </c>
      <c r="X19" s="18"/>
      <c r="Y19" s="18"/>
      <c r="Z19" s="17" t="e">
        <f t="shared" si="9"/>
        <v>#DIV/0!</v>
      </c>
      <c r="AA19" s="18">
        <v>0</v>
      </c>
      <c r="AB19" s="18">
        <v>0.4</v>
      </c>
      <c r="AC19" s="17" t="e">
        <f t="shared" si="10"/>
        <v>#DIV/0!</v>
      </c>
      <c r="AD19" s="18"/>
      <c r="AE19" s="18"/>
      <c r="AF19" s="17" t="e">
        <f t="shared" si="11"/>
        <v>#DIV/0!</v>
      </c>
      <c r="AG19" s="18">
        <v>1930.2</v>
      </c>
      <c r="AH19" s="18">
        <v>1930.2</v>
      </c>
      <c r="AI19" s="17">
        <f t="shared" si="12"/>
        <v>100</v>
      </c>
      <c r="AJ19" s="17">
        <v>1279</v>
      </c>
      <c r="AK19" s="17">
        <v>1279</v>
      </c>
      <c r="AL19" s="17">
        <f t="shared" si="13"/>
        <v>100</v>
      </c>
      <c r="AM19" s="17">
        <v>112.2</v>
      </c>
      <c r="AN19" s="23">
        <v>112.2</v>
      </c>
      <c r="AO19" s="17">
        <f t="shared" si="14"/>
        <v>100</v>
      </c>
      <c r="AP19" s="18">
        <v>0</v>
      </c>
      <c r="AQ19" s="18">
        <v>0</v>
      </c>
      <c r="AR19" s="17" t="e">
        <f t="shared" si="15"/>
        <v>#DIV/0!</v>
      </c>
      <c r="AS19" s="18">
        <v>2503.8</v>
      </c>
      <c r="AT19" s="19">
        <v>2475.5</v>
      </c>
      <c r="AU19" s="17">
        <f t="shared" si="0"/>
        <v>98.86971802859654</v>
      </c>
      <c r="AV19" s="18">
        <v>632.9</v>
      </c>
      <c r="AW19" s="18">
        <v>621.9</v>
      </c>
      <c r="AX19" s="17">
        <f t="shared" si="16"/>
        <v>98.26196871543688</v>
      </c>
      <c r="AY19" s="17">
        <v>582.3</v>
      </c>
      <c r="AZ19" s="18">
        <v>576.4</v>
      </c>
      <c r="BA19" s="17">
        <f t="shared" si="26"/>
        <v>98.98677657564829</v>
      </c>
      <c r="BB19" s="18">
        <v>9.9</v>
      </c>
      <c r="BC19" s="18">
        <v>9.9</v>
      </c>
      <c r="BD19" s="17">
        <f t="shared" si="17"/>
        <v>100</v>
      </c>
      <c r="BE19" s="18">
        <v>500.9</v>
      </c>
      <c r="BF19" s="18">
        <v>500.9</v>
      </c>
      <c r="BG19" s="17">
        <f t="shared" si="18"/>
        <v>100</v>
      </c>
      <c r="BH19" s="18">
        <v>970.7</v>
      </c>
      <c r="BI19" s="18">
        <v>953.5</v>
      </c>
      <c r="BJ19" s="17">
        <f t="shared" si="19"/>
        <v>98.228082826826</v>
      </c>
      <c r="BK19" s="21">
        <v>706.8</v>
      </c>
      <c r="BL19" s="21">
        <v>698.3</v>
      </c>
      <c r="BM19" s="17">
        <f t="shared" si="20"/>
        <v>98.79739671760045</v>
      </c>
      <c r="BN19" s="21">
        <v>111.4</v>
      </c>
      <c r="BO19" s="21">
        <v>102.8</v>
      </c>
      <c r="BP19" s="17">
        <f t="shared" si="21"/>
        <v>92.28007181328545</v>
      </c>
      <c r="BQ19" s="18">
        <v>0</v>
      </c>
      <c r="BR19" s="21">
        <v>0</v>
      </c>
      <c r="BS19" s="17" t="e">
        <f t="shared" si="22"/>
        <v>#DIV/0!</v>
      </c>
      <c r="BT19" s="17">
        <f t="shared" si="1"/>
        <v>-119.70000000000027</v>
      </c>
      <c r="BU19" s="17">
        <f t="shared" si="2"/>
        <v>40</v>
      </c>
      <c r="BV19" s="17"/>
      <c r="BW19" s="7"/>
      <c r="BX19" s="7"/>
      <c r="BY19" s="7"/>
      <c r="BZ19" s="7"/>
      <c r="CA19" s="7"/>
      <c r="CB19" s="7"/>
      <c r="CC19" s="7"/>
      <c r="CD19" s="7"/>
    </row>
    <row r="20" spans="1:82" ht="18.75">
      <c r="A20" s="2">
        <v>5</v>
      </c>
      <c r="B20" s="16" t="s">
        <v>42</v>
      </c>
      <c r="C20" s="17">
        <f t="shared" si="23"/>
        <v>2179.3</v>
      </c>
      <c r="D20" s="17">
        <f t="shared" si="24"/>
        <v>2220.2000000000003</v>
      </c>
      <c r="E20" s="17">
        <f t="shared" si="3"/>
        <v>101.87674941494976</v>
      </c>
      <c r="F20" s="18">
        <f>I20+L20+O20+R20+U20+X20+AA20+AD20+2.2</f>
        <v>439.09999999999997</v>
      </c>
      <c r="G20" s="18">
        <f>J20+M20+P20+S20+V20+Y20+AB20+AE20+2.6</f>
        <v>480.00000000000006</v>
      </c>
      <c r="H20" s="17">
        <f t="shared" si="4"/>
        <v>109.31450694602599</v>
      </c>
      <c r="I20" s="18">
        <v>105.9</v>
      </c>
      <c r="J20" s="18">
        <v>116.6</v>
      </c>
      <c r="K20" s="17">
        <f t="shared" si="5"/>
        <v>110.10387157695938</v>
      </c>
      <c r="L20" s="18">
        <v>46.4</v>
      </c>
      <c r="M20" s="18">
        <v>46.4</v>
      </c>
      <c r="N20" s="17">
        <f t="shared" si="6"/>
        <v>100</v>
      </c>
      <c r="O20" s="18">
        <v>28.6</v>
      </c>
      <c r="P20" s="18">
        <v>29.8</v>
      </c>
      <c r="Q20" s="17">
        <f t="shared" si="25"/>
        <v>104.19580419580419</v>
      </c>
      <c r="R20" s="18">
        <v>202.6</v>
      </c>
      <c r="S20" s="18">
        <v>203.4</v>
      </c>
      <c r="T20" s="17">
        <f t="shared" si="7"/>
        <v>100.3948667324778</v>
      </c>
      <c r="U20" s="18">
        <v>53</v>
      </c>
      <c r="V20" s="18">
        <v>80.8</v>
      </c>
      <c r="W20" s="17">
        <f t="shared" si="8"/>
        <v>152.45283018867923</v>
      </c>
      <c r="X20" s="18"/>
      <c r="Y20" s="18"/>
      <c r="Z20" s="17" t="e">
        <f t="shared" si="9"/>
        <v>#DIV/0!</v>
      </c>
      <c r="AA20" s="18">
        <v>0.4</v>
      </c>
      <c r="AB20" s="18">
        <v>0.4</v>
      </c>
      <c r="AC20" s="17">
        <f t="shared" si="10"/>
        <v>100</v>
      </c>
      <c r="AD20" s="18"/>
      <c r="AE20" s="18"/>
      <c r="AF20" s="17" t="e">
        <f t="shared" si="11"/>
        <v>#DIV/0!</v>
      </c>
      <c r="AG20" s="18">
        <v>1740.2</v>
      </c>
      <c r="AH20" s="18">
        <v>1740.2</v>
      </c>
      <c r="AI20" s="17">
        <f t="shared" si="12"/>
        <v>100</v>
      </c>
      <c r="AJ20" s="17">
        <v>1289.2</v>
      </c>
      <c r="AK20" s="17">
        <v>1289.2</v>
      </c>
      <c r="AL20" s="17">
        <f t="shared" si="13"/>
        <v>100</v>
      </c>
      <c r="AM20" s="17">
        <v>260.1</v>
      </c>
      <c r="AN20" s="17">
        <v>260.1</v>
      </c>
      <c r="AO20" s="17">
        <f t="shared" si="14"/>
        <v>100</v>
      </c>
      <c r="AP20" s="18">
        <v>0</v>
      </c>
      <c r="AQ20" s="18">
        <v>0</v>
      </c>
      <c r="AR20" s="17" t="e">
        <f t="shared" si="15"/>
        <v>#DIV/0!</v>
      </c>
      <c r="AS20" s="18">
        <v>2223.9</v>
      </c>
      <c r="AT20" s="18">
        <v>2119.1</v>
      </c>
      <c r="AU20" s="17">
        <f t="shared" si="0"/>
        <v>95.28755789379018</v>
      </c>
      <c r="AV20" s="18">
        <v>572.8</v>
      </c>
      <c r="AW20" s="18">
        <v>565.1</v>
      </c>
      <c r="AX20" s="17">
        <f t="shared" si="16"/>
        <v>98.65572625698326</v>
      </c>
      <c r="AY20" s="17">
        <v>531.5</v>
      </c>
      <c r="AZ20" s="18">
        <v>528.8</v>
      </c>
      <c r="BA20" s="17">
        <f t="shared" si="26"/>
        <v>99.49200376293507</v>
      </c>
      <c r="BB20" s="18">
        <v>24.6</v>
      </c>
      <c r="BC20" s="18">
        <v>24</v>
      </c>
      <c r="BD20" s="17">
        <f t="shared" si="17"/>
        <v>97.5609756097561</v>
      </c>
      <c r="BE20" s="18">
        <v>502.9</v>
      </c>
      <c r="BF20" s="18">
        <v>491.4</v>
      </c>
      <c r="BG20" s="17">
        <f t="shared" si="18"/>
        <v>97.71326307416982</v>
      </c>
      <c r="BH20" s="18">
        <v>1067.2</v>
      </c>
      <c r="BI20" s="18">
        <v>982.1</v>
      </c>
      <c r="BJ20" s="17">
        <f t="shared" si="19"/>
        <v>92.02586206896551</v>
      </c>
      <c r="BK20" s="21">
        <v>678.7</v>
      </c>
      <c r="BL20" s="21">
        <v>676.7</v>
      </c>
      <c r="BM20" s="17">
        <f t="shared" si="20"/>
        <v>99.70531899219095</v>
      </c>
      <c r="BN20" s="21">
        <v>238.3</v>
      </c>
      <c r="BO20" s="21">
        <v>165.4</v>
      </c>
      <c r="BP20" s="17">
        <f t="shared" si="21"/>
        <v>69.40830885438523</v>
      </c>
      <c r="BQ20" s="18">
        <v>0</v>
      </c>
      <c r="BR20" s="21">
        <v>0</v>
      </c>
      <c r="BS20" s="17" t="e">
        <f t="shared" si="22"/>
        <v>#DIV/0!</v>
      </c>
      <c r="BT20" s="17">
        <f t="shared" si="1"/>
        <v>-44.59999999999991</v>
      </c>
      <c r="BU20" s="17">
        <f t="shared" si="2"/>
        <v>101.10000000000036</v>
      </c>
      <c r="BV20" s="17"/>
      <c r="BW20" s="7"/>
      <c r="BX20" s="7"/>
      <c r="BY20" s="7"/>
      <c r="BZ20" s="7"/>
      <c r="CA20" s="7"/>
      <c r="CB20" s="7"/>
      <c r="CC20" s="7"/>
      <c r="CD20" s="7"/>
    </row>
    <row r="21" spans="1:82" ht="18.75">
      <c r="A21" s="2">
        <v>6</v>
      </c>
      <c r="B21" s="16" t="s">
        <v>43</v>
      </c>
      <c r="C21" s="17">
        <f t="shared" si="23"/>
        <v>2542.2</v>
      </c>
      <c r="D21" s="17">
        <f t="shared" si="24"/>
        <v>2567.6</v>
      </c>
      <c r="E21" s="17">
        <f t="shared" si="3"/>
        <v>100.99913460782</v>
      </c>
      <c r="F21" s="18">
        <f>I21+L21+O21+R21+U21+X21+AA21+AD21+10.8+12</f>
        <v>194.60000000000002</v>
      </c>
      <c r="G21" s="18">
        <f>J21+M21+P21+S21+V21+Y21+AB21+AE21+11.5+12.9</f>
        <v>220</v>
      </c>
      <c r="H21" s="17">
        <f t="shared" si="4"/>
        <v>113.05241521068858</v>
      </c>
      <c r="I21" s="18">
        <v>44.8</v>
      </c>
      <c r="J21" s="18">
        <v>52.6</v>
      </c>
      <c r="K21" s="17">
        <f t="shared" si="5"/>
        <v>117.4107142857143</v>
      </c>
      <c r="L21" s="18">
        <v>0</v>
      </c>
      <c r="M21" s="18">
        <v>0</v>
      </c>
      <c r="N21" s="17" t="e">
        <f t="shared" si="6"/>
        <v>#DIV/0!</v>
      </c>
      <c r="O21" s="18">
        <v>47</v>
      </c>
      <c r="P21" s="18">
        <v>51.6</v>
      </c>
      <c r="Q21" s="17">
        <f t="shared" si="25"/>
        <v>109.7872340425532</v>
      </c>
      <c r="R21" s="18">
        <v>77</v>
      </c>
      <c r="S21" s="18">
        <v>88.3</v>
      </c>
      <c r="T21" s="17">
        <f t="shared" si="7"/>
        <v>114.67532467532466</v>
      </c>
      <c r="U21" s="18">
        <v>3</v>
      </c>
      <c r="V21" s="18">
        <v>2.7</v>
      </c>
      <c r="W21" s="17">
        <f t="shared" si="8"/>
        <v>90</v>
      </c>
      <c r="X21" s="18"/>
      <c r="Y21" s="18"/>
      <c r="Z21" s="17" t="e">
        <f t="shared" si="9"/>
        <v>#DIV/0!</v>
      </c>
      <c r="AA21" s="18">
        <v>0</v>
      </c>
      <c r="AB21" s="18">
        <v>0.4</v>
      </c>
      <c r="AC21" s="17" t="e">
        <f t="shared" si="10"/>
        <v>#DIV/0!</v>
      </c>
      <c r="AD21" s="18"/>
      <c r="AE21" s="18"/>
      <c r="AF21" s="17" t="e">
        <f t="shared" si="11"/>
        <v>#DIV/0!</v>
      </c>
      <c r="AG21" s="18">
        <v>2347.6</v>
      </c>
      <c r="AH21" s="18">
        <v>2347.6</v>
      </c>
      <c r="AI21" s="17">
        <f t="shared" si="12"/>
        <v>100</v>
      </c>
      <c r="AJ21" s="17">
        <v>1901</v>
      </c>
      <c r="AK21" s="17">
        <v>1901</v>
      </c>
      <c r="AL21" s="17">
        <f t="shared" si="13"/>
        <v>100</v>
      </c>
      <c r="AM21" s="17">
        <v>0</v>
      </c>
      <c r="AN21" s="17">
        <v>0</v>
      </c>
      <c r="AO21" s="17" t="e">
        <f t="shared" si="14"/>
        <v>#DIV/0!</v>
      </c>
      <c r="AP21" s="18">
        <v>0</v>
      </c>
      <c r="AQ21" s="18">
        <v>0</v>
      </c>
      <c r="AR21" s="17" t="e">
        <f t="shared" si="15"/>
        <v>#DIV/0!</v>
      </c>
      <c r="AS21" s="20">
        <v>2882.4</v>
      </c>
      <c r="AT21" s="18">
        <v>2766.7</v>
      </c>
      <c r="AU21" s="17">
        <f t="shared" si="0"/>
        <v>95.98598390230363</v>
      </c>
      <c r="AV21" s="18">
        <v>560.3</v>
      </c>
      <c r="AW21" s="18">
        <v>550.2</v>
      </c>
      <c r="AX21" s="17">
        <f t="shared" si="16"/>
        <v>98.19739425307873</v>
      </c>
      <c r="AY21" s="17">
        <v>509.8</v>
      </c>
      <c r="AZ21" s="18">
        <v>504.7</v>
      </c>
      <c r="BA21" s="17">
        <f t="shared" si="26"/>
        <v>98.99960768928992</v>
      </c>
      <c r="BB21" s="18">
        <v>79</v>
      </c>
      <c r="BC21" s="18">
        <v>76</v>
      </c>
      <c r="BD21" s="17">
        <f t="shared" si="17"/>
        <v>96.20253164556962</v>
      </c>
      <c r="BE21" s="18">
        <v>884.1</v>
      </c>
      <c r="BF21" s="20">
        <v>844.8</v>
      </c>
      <c r="BG21" s="17">
        <f t="shared" si="18"/>
        <v>95.55480149304375</v>
      </c>
      <c r="BH21" s="18">
        <v>923.6</v>
      </c>
      <c r="BI21" s="18">
        <v>860.3</v>
      </c>
      <c r="BJ21" s="17">
        <f t="shared" si="19"/>
        <v>93.14638371589432</v>
      </c>
      <c r="BK21" s="21">
        <v>699.3</v>
      </c>
      <c r="BL21" s="24">
        <v>653.3</v>
      </c>
      <c r="BM21" s="17">
        <f t="shared" si="20"/>
        <v>93.42199342199342</v>
      </c>
      <c r="BN21" s="21">
        <v>85.5</v>
      </c>
      <c r="BO21" s="25">
        <v>68.7</v>
      </c>
      <c r="BP21" s="17">
        <f t="shared" si="21"/>
        <v>80.35087719298247</v>
      </c>
      <c r="BQ21" s="18">
        <v>0</v>
      </c>
      <c r="BR21" s="21">
        <v>0</v>
      </c>
      <c r="BS21" s="17" t="e">
        <f t="shared" si="22"/>
        <v>#DIV/0!</v>
      </c>
      <c r="BT21" s="17">
        <f t="shared" si="1"/>
        <v>-340.2000000000003</v>
      </c>
      <c r="BU21" s="17">
        <f t="shared" si="2"/>
        <v>-199.0999999999999</v>
      </c>
      <c r="BV21" s="17"/>
      <c r="BW21" s="7"/>
      <c r="BX21" s="7"/>
      <c r="BY21" s="7"/>
      <c r="BZ21" s="7"/>
      <c r="CA21" s="7"/>
      <c r="CB21" s="7"/>
      <c r="CC21" s="7"/>
      <c r="CD21" s="7"/>
    </row>
    <row r="22" spans="1:82" ht="18.75">
      <c r="A22" s="2">
        <v>7</v>
      </c>
      <c r="B22" s="16" t="s">
        <v>44</v>
      </c>
      <c r="C22" s="17">
        <f t="shared" si="23"/>
        <v>2242.2</v>
      </c>
      <c r="D22" s="17">
        <f t="shared" si="24"/>
        <v>2263</v>
      </c>
      <c r="E22" s="17">
        <f t="shared" si="3"/>
        <v>100.92766033360094</v>
      </c>
      <c r="F22" s="18">
        <f>I22+L22+O22+R22+U22+X22+AA22+AD22+12</f>
        <v>154.10000000000002</v>
      </c>
      <c r="G22" s="18">
        <f>J22+M22+P22+S22+V22+Y22+AB22+AE22+15.9</f>
        <v>174.9</v>
      </c>
      <c r="H22" s="17">
        <f t="shared" si="4"/>
        <v>113.4977287475665</v>
      </c>
      <c r="I22" s="19">
        <v>44.9</v>
      </c>
      <c r="J22" s="19">
        <v>52.1</v>
      </c>
      <c r="K22" s="17">
        <f t="shared" si="5"/>
        <v>116.03563474387528</v>
      </c>
      <c r="L22" s="18">
        <v>6</v>
      </c>
      <c r="M22" s="18">
        <v>6</v>
      </c>
      <c r="N22" s="17">
        <f t="shared" si="6"/>
        <v>100</v>
      </c>
      <c r="O22" s="18">
        <v>34</v>
      </c>
      <c r="P22" s="18">
        <v>35.9</v>
      </c>
      <c r="Q22" s="17">
        <f t="shared" si="25"/>
        <v>105.58823529411765</v>
      </c>
      <c r="R22" s="18">
        <v>24</v>
      </c>
      <c r="S22" s="18">
        <v>24</v>
      </c>
      <c r="T22" s="17">
        <f t="shared" si="7"/>
        <v>100</v>
      </c>
      <c r="U22" s="18">
        <v>4.2</v>
      </c>
      <c r="V22" s="18">
        <v>11.2</v>
      </c>
      <c r="W22" s="17">
        <f t="shared" si="8"/>
        <v>266.66666666666663</v>
      </c>
      <c r="X22" s="18"/>
      <c r="Y22" s="18"/>
      <c r="Z22" s="17" t="e">
        <f t="shared" si="9"/>
        <v>#DIV/0!</v>
      </c>
      <c r="AA22" s="18">
        <v>29</v>
      </c>
      <c r="AB22" s="18">
        <v>29.8</v>
      </c>
      <c r="AC22" s="17">
        <f t="shared" si="10"/>
        <v>102.75862068965517</v>
      </c>
      <c r="AD22" s="18"/>
      <c r="AE22" s="18"/>
      <c r="AF22" s="17" t="e">
        <f t="shared" si="11"/>
        <v>#DIV/0!</v>
      </c>
      <c r="AG22" s="18">
        <v>2088.1</v>
      </c>
      <c r="AH22" s="18">
        <v>2088.1</v>
      </c>
      <c r="AI22" s="17">
        <f t="shared" si="12"/>
        <v>100</v>
      </c>
      <c r="AJ22" s="17">
        <v>1697.7</v>
      </c>
      <c r="AK22" s="17">
        <v>1697.7</v>
      </c>
      <c r="AL22" s="17">
        <f t="shared" si="13"/>
        <v>100</v>
      </c>
      <c r="AM22" s="17">
        <v>175.9</v>
      </c>
      <c r="AN22" s="17">
        <v>175.9</v>
      </c>
      <c r="AO22" s="17">
        <f t="shared" si="14"/>
        <v>100</v>
      </c>
      <c r="AP22" s="18">
        <v>0</v>
      </c>
      <c r="AQ22" s="18">
        <v>0</v>
      </c>
      <c r="AR22" s="17" t="e">
        <f t="shared" si="15"/>
        <v>#DIV/0!</v>
      </c>
      <c r="AS22" s="18">
        <v>2399.1</v>
      </c>
      <c r="AT22" s="18">
        <v>2358.3</v>
      </c>
      <c r="AU22" s="17">
        <f t="shared" si="0"/>
        <v>98.29936226084783</v>
      </c>
      <c r="AV22" s="18">
        <v>562.6</v>
      </c>
      <c r="AW22" s="18">
        <v>557.1</v>
      </c>
      <c r="AX22" s="17">
        <f>AW22/AV22*100</f>
        <v>99.02239601848561</v>
      </c>
      <c r="AY22" s="17">
        <v>521.3</v>
      </c>
      <c r="AZ22" s="18">
        <v>520.8</v>
      </c>
      <c r="BA22" s="17">
        <f t="shared" si="26"/>
        <v>99.90408593899865</v>
      </c>
      <c r="BB22" s="18">
        <v>45.4</v>
      </c>
      <c r="BC22" s="18">
        <v>43</v>
      </c>
      <c r="BD22" s="17">
        <f t="shared" si="17"/>
        <v>94.7136563876652</v>
      </c>
      <c r="BE22" s="18">
        <v>484.8</v>
      </c>
      <c r="BF22" s="18">
        <v>466.4</v>
      </c>
      <c r="BG22" s="17">
        <f t="shared" si="18"/>
        <v>96.2046204620462</v>
      </c>
      <c r="BH22" s="18">
        <v>1248.9</v>
      </c>
      <c r="BI22" s="18">
        <v>1234.3</v>
      </c>
      <c r="BJ22" s="17">
        <f t="shared" si="19"/>
        <v>98.83097125470412</v>
      </c>
      <c r="BK22" s="21">
        <v>618.1</v>
      </c>
      <c r="BL22" s="21">
        <v>618.1</v>
      </c>
      <c r="BM22" s="17">
        <f t="shared" si="20"/>
        <v>100</v>
      </c>
      <c r="BN22" s="21">
        <v>174.3</v>
      </c>
      <c r="BO22" s="21">
        <v>172.5</v>
      </c>
      <c r="BP22" s="17">
        <f t="shared" si="21"/>
        <v>98.96729776247848</v>
      </c>
      <c r="BQ22" s="18">
        <v>0</v>
      </c>
      <c r="BR22" s="21">
        <v>0</v>
      </c>
      <c r="BS22" s="17" t="e">
        <f t="shared" si="22"/>
        <v>#DIV/0!</v>
      </c>
      <c r="BT22" s="17">
        <f t="shared" si="1"/>
        <v>-156.9000000000001</v>
      </c>
      <c r="BU22" s="17">
        <f t="shared" si="2"/>
        <v>-95.30000000000018</v>
      </c>
      <c r="BV22" s="17"/>
      <c r="BW22" s="7"/>
      <c r="BX22" s="7"/>
      <c r="BY22" s="7"/>
      <c r="BZ22" s="7"/>
      <c r="CA22" s="7"/>
      <c r="CB22" s="7"/>
      <c r="CC22" s="7"/>
      <c r="CD22" s="7"/>
    </row>
    <row r="23" spans="1:82" ht="37.5">
      <c r="A23" s="2">
        <v>8</v>
      </c>
      <c r="B23" s="16" t="s">
        <v>45</v>
      </c>
      <c r="C23" s="17">
        <f t="shared" si="23"/>
        <v>29788.9</v>
      </c>
      <c r="D23" s="17">
        <f t="shared" si="24"/>
        <v>31005.6</v>
      </c>
      <c r="E23" s="17">
        <f t="shared" si="3"/>
        <v>104.08440727922144</v>
      </c>
      <c r="F23" s="18">
        <f>I23+L23+O23+R23+U23+X23+AA23+AD23+21+989.4</f>
        <v>13423.2</v>
      </c>
      <c r="G23" s="18">
        <f>J23+M23+P23+S23+V23+Y23+AB23+AE23+1061.8+39.6</f>
        <v>14641.499999999996</v>
      </c>
      <c r="H23" s="17">
        <f t="shared" si="4"/>
        <v>109.07607723940637</v>
      </c>
      <c r="I23" s="19">
        <v>8056.1</v>
      </c>
      <c r="J23" s="19">
        <v>8970.9</v>
      </c>
      <c r="K23" s="17">
        <f t="shared" si="5"/>
        <v>111.35537046461685</v>
      </c>
      <c r="L23" s="18">
        <v>81.1</v>
      </c>
      <c r="M23" s="19">
        <v>77.4</v>
      </c>
      <c r="N23" s="17">
        <f t="shared" si="6"/>
        <v>95.43773119605426</v>
      </c>
      <c r="O23" s="18">
        <v>601</v>
      </c>
      <c r="P23" s="18">
        <v>627.8</v>
      </c>
      <c r="Q23" s="17">
        <f t="shared" si="25"/>
        <v>104.45923460898501</v>
      </c>
      <c r="R23" s="18">
        <v>3480.7</v>
      </c>
      <c r="S23" s="18">
        <v>3545.8</v>
      </c>
      <c r="T23" s="17">
        <f t="shared" si="7"/>
        <v>101.87031344269832</v>
      </c>
      <c r="U23" s="18">
        <v>176</v>
      </c>
      <c r="V23" s="18">
        <v>400.4</v>
      </c>
      <c r="W23" s="17">
        <f t="shared" si="8"/>
        <v>227.5</v>
      </c>
      <c r="X23" s="18"/>
      <c r="Y23" s="18"/>
      <c r="Z23" s="17" t="e">
        <f t="shared" si="9"/>
        <v>#DIV/0!</v>
      </c>
      <c r="AA23" s="18">
        <v>17.9</v>
      </c>
      <c r="AB23" s="18">
        <v>-82.2</v>
      </c>
      <c r="AC23" s="17">
        <f t="shared" si="10"/>
        <v>-459.21787709497215</v>
      </c>
      <c r="AD23" s="18"/>
      <c r="AE23" s="18"/>
      <c r="AF23" s="17" t="e">
        <f t="shared" si="11"/>
        <v>#DIV/0!</v>
      </c>
      <c r="AG23" s="18">
        <v>16365.7</v>
      </c>
      <c r="AH23" s="18">
        <v>16364.1</v>
      </c>
      <c r="AI23" s="17">
        <f t="shared" si="12"/>
        <v>99.99022345515314</v>
      </c>
      <c r="AJ23" s="23">
        <v>581.7</v>
      </c>
      <c r="AK23" s="17">
        <v>581.7</v>
      </c>
      <c r="AL23" s="17">
        <f t="shared" si="13"/>
        <v>100</v>
      </c>
      <c r="AM23" s="17">
        <v>0</v>
      </c>
      <c r="AN23" s="17">
        <v>0</v>
      </c>
      <c r="AO23" s="17" t="e">
        <f t="shared" si="14"/>
        <v>#DIV/0!</v>
      </c>
      <c r="AP23" s="18">
        <v>0</v>
      </c>
      <c r="AQ23" s="18">
        <v>0</v>
      </c>
      <c r="AR23" s="17" t="e">
        <f t="shared" si="15"/>
        <v>#DIV/0!</v>
      </c>
      <c r="AS23" s="18">
        <v>35014.9</v>
      </c>
      <c r="AT23" s="18">
        <v>32236.3</v>
      </c>
      <c r="AU23" s="17">
        <f t="shared" si="0"/>
        <v>92.06452110387292</v>
      </c>
      <c r="AV23" s="18">
        <v>2613.7</v>
      </c>
      <c r="AW23" s="18">
        <v>2557.6</v>
      </c>
      <c r="AX23" s="17">
        <f t="shared" si="16"/>
        <v>97.8536174771397</v>
      </c>
      <c r="AY23" s="17">
        <v>2529.6</v>
      </c>
      <c r="AZ23" s="18">
        <v>2487.9</v>
      </c>
      <c r="BA23" s="17">
        <f t="shared" si="26"/>
        <v>98.35151802656547</v>
      </c>
      <c r="BB23" s="18">
        <v>216</v>
      </c>
      <c r="BC23" s="18">
        <v>130</v>
      </c>
      <c r="BD23" s="17">
        <f t="shared" si="17"/>
        <v>60.18518518518518</v>
      </c>
      <c r="BE23" s="18">
        <v>25376.3</v>
      </c>
      <c r="BF23" s="18">
        <v>22743.9</v>
      </c>
      <c r="BG23" s="17">
        <f t="shared" si="18"/>
        <v>89.62654130034718</v>
      </c>
      <c r="BH23" s="18">
        <v>0</v>
      </c>
      <c r="BI23" s="18">
        <v>0</v>
      </c>
      <c r="BJ23" s="17">
        <v>0</v>
      </c>
      <c r="BK23" s="26">
        <v>0</v>
      </c>
      <c r="BL23" s="27">
        <v>0</v>
      </c>
      <c r="BM23" s="17">
        <v>0</v>
      </c>
      <c r="BN23" s="27">
        <v>0</v>
      </c>
      <c r="BO23" s="27">
        <v>0</v>
      </c>
      <c r="BP23" s="17">
        <v>0</v>
      </c>
      <c r="BQ23" s="18">
        <v>0</v>
      </c>
      <c r="BR23" s="27">
        <v>0</v>
      </c>
      <c r="BS23" s="17" t="e">
        <f>BR23/BQ23*100</f>
        <v>#DIV/0!</v>
      </c>
      <c r="BT23" s="17">
        <f t="shared" si="1"/>
        <v>-5226</v>
      </c>
      <c r="BU23" s="17">
        <f t="shared" si="2"/>
        <v>-1230.7000000000007</v>
      </c>
      <c r="BV23" s="17"/>
      <c r="BW23" s="7"/>
      <c r="BX23" s="7"/>
      <c r="BY23" s="7"/>
      <c r="BZ23" s="7"/>
      <c r="CA23" s="7"/>
      <c r="CB23" s="7"/>
      <c r="CC23" s="7"/>
      <c r="CD23" s="7"/>
    </row>
    <row r="24" spans="1:82" ht="18.75">
      <c r="A24" s="2">
        <v>9</v>
      </c>
      <c r="B24" s="16" t="s">
        <v>46</v>
      </c>
      <c r="C24" s="17">
        <f t="shared" si="23"/>
        <v>5364.400000000001</v>
      </c>
      <c r="D24" s="17">
        <f t="shared" si="24"/>
        <v>5416.5</v>
      </c>
      <c r="E24" s="23">
        <f t="shared" si="3"/>
        <v>100.97121765714712</v>
      </c>
      <c r="F24" s="19">
        <f>I24+L24+O24+R24+U24+X24+AA24+AD24+0.2+18+6.5</f>
        <v>223.3</v>
      </c>
      <c r="G24" s="19">
        <f>J24+M24+P24+S24+V24+Y24+AB24+AE24+21+6.5+0.2</f>
        <v>275.4</v>
      </c>
      <c r="H24" s="23">
        <f t="shared" si="4"/>
        <v>123.33184057321986</v>
      </c>
      <c r="I24" s="19">
        <v>106.3</v>
      </c>
      <c r="J24" s="19">
        <v>137</v>
      </c>
      <c r="K24" s="17">
        <f t="shared" si="5"/>
        <v>128.8805268109125</v>
      </c>
      <c r="L24" s="19">
        <v>10.5</v>
      </c>
      <c r="M24" s="19">
        <v>10.7</v>
      </c>
      <c r="N24" s="23">
        <f t="shared" si="6"/>
        <v>101.9047619047619</v>
      </c>
      <c r="O24" s="19">
        <v>41</v>
      </c>
      <c r="P24" s="19">
        <v>44</v>
      </c>
      <c r="Q24" s="23">
        <f t="shared" si="25"/>
        <v>107.31707317073172</v>
      </c>
      <c r="R24" s="19">
        <v>38.3</v>
      </c>
      <c r="S24" s="19">
        <v>50.6</v>
      </c>
      <c r="T24" s="23">
        <f t="shared" si="7"/>
        <v>132.11488250652744</v>
      </c>
      <c r="U24" s="19">
        <v>2.5</v>
      </c>
      <c r="V24" s="19">
        <v>5</v>
      </c>
      <c r="W24" s="23">
        <f t="shared" si="8"/>
        <v>200</v>
      </c>
      <c r="X24" s="19"/>
      <c r="Y24" s="19"/>
      <c r="Z24" s="23" t="e">
        <f t="shared" si="9"/>
        <v>#DIV/0!</v>
      </c>
      <c r="AA24" s="19">
        <v>0</v>
      </c>
      <c r="AB24" s="19">
        <v>0.4</v>
      </c>
      <c r="AC24" s="23" t="e">
        <f t="shared" si="10"/>
        <v>#DIV/0!</v>
      </c>
      <c r="AD24" s="19"/>
      <c r="AE24" s="19"/>
      <c r="AF24" s="23" t="e">
        <f t="shared" si="11"/>
        <v>#DIV/0!</v>
      </c>
      <c r="AG24" s="19">
        <v>5141.1</v>
      </c>
      <c r="AH24" s="19">
        <v>5141.1</v>
      </c>
      <c r="AI24" s="23">
        <f t="shared" si="12"/>
        <v>100</v>
      </c>
      <c r="AJ24" s="23">
        <v>1949.2</v>
      </c>
      <c r="AK24" s="23">
        <v>1949.2</v>
      </c>
      <c r="AL24" s="23">
        <f t="shared" si="13"/>
        <v>100</v>
      </c>
      <c r="AM24" s="23">
        <v>1592.7</v>
      </c>
      <c r="AN24" s="23">
        <v>1592.7</v>
      </c>
      <c r="AO24" s="23">
        <f t="shared" si="14"/>
        <v>100</v>
      </c>
      <c r="AP24" s="19">
        <v>0</v>
      </c>
      <c r="AQ24" s="19">
        <v>0</v>
      </c>
      <c r="AR24" s="23" t="e">
        <f t="shared" si="15"/>
        <v>#DIV/0!</v>
      </c>
      <c r="AS24" s="18">
        <v>5677.9</v>
      </c>
      <c r="AT24" s="18">
        <v>5672.9</v>
      </c>
      <c r="AU24" s="17">
        <f t="shared" si="0"/>
        <v>99.91193927332289</v>
      </c>
      <c r="AV24" s="18">
        <v>761.7</v>
      </c>
      <c r="AW24" s="19">
        <v>756.7</v>
      </c>
      <c r="AX24" s="17">
        <f t="shared" si="16"/>
        <v>99.34357358540107</v>
      </c>
      <c r="AY24" s="17">
        <v>718.2</v>
      </c>
      <c r="AZ24" s="19">
        <v>718.2</v>
      </c>
      <c r="BA24" s="17">
        <f t="shared" si="26"/>
        <v>100</v>
      </c>
      <c r="BB24" s="18">
        <v>0</v>
      </c>
      <c r="BC24" s="18">
        <v>0</v>
      </c>
      <c r="BD24" s="17">
        <v>0</v>
      </c>
      <c r="BE24" s="18">
        <v>706.4</v>
      </c>
      <c r="BF24" s="18">
        <v>706.4</v>
      </c>
      <c r="BG24" s="17">
        <f t="shared" si="18"/>
        <v>100</v>
      </c>
      <c r="BH24" s="18">
        <v>3505.2</v>
      </c>
      <c r="BI24" s="18">
        <v>3505.2</v>
      </c>
      <c r="BJ24" s="17">
        <f t="shared" si="19"/>
        <v>100</v>
      </c>
      <c r="BK24" s="21">
        <v>1343.8</v>
      </c>
      <c r="BL24" s="21">
        <v>1343.8</v>
      </c>
      <c r="BM24" s="17">
        <f t="shared" si="20"/>
        <v>100</v>
      </c>
      <c r="BN24" s="21">
        <v>179.5</v>
      </c>
      <c r="BO24" s="21">
        <v>179.5</v>
      </c>
      <c r="BP24" s="17">
        <f t="shared" si="21"/>
        <v>100</v>
      </c>
      <c r="BQ24" s="18">
        <v>0</v>
      </c>
      <c r="BR24" s="21">
        <v>0</v>
      </c>
      <c r="BS24" s="17" t="e">
        <f t="shared" si="22"/>
        <v>#DIV/0!</v>
      </c>
      <c r="BT24" s="17">
        <f t="shared" si="1"/>
        <v>-313.4999999999991</v>
      </c>
      <c r="BU24" s="17">
        <f t="shared" si="2"/>
        <v>-256.39999999999964</v>
      </c>
      <c r="BV24" s="17"/>
      <c r="BW24" s="7"/>
      <c r="BX24" s="7"/>
      <c r="BY24" s="7"/>
      <c r="BZ24" s="7"/>
      <c r="CA24" s="7"/>
      <c r="CB24" s="7"/>
      <c r="CC24" s="7"/>
      <c r="CD24" s="7"/>
    </row>
    <row r="25" spans="1:82" ht="15.75" customHeight="1">
      <c r="A25" s="2">
        <v>10</v>
      </c>
      <c r="B25" s="16" t="s">
        <v>47</v>
      </c>
      <c r="C25" s="17">
        <f t="shared" si="23"/>
        <v>3830.6</v>
      </c>
      <c r="D25" s="17">
        <f t="shared" si="24"/>
        <v>3859.8</v>
      </c>
      <c r="E25" s="17">
        <f t="shared" si="3"/>
        <v>100.76228267112202</v>
      </c>
      <c r="F25" s="18">
        <f>I25+L25+O25+R25+U25+X25+AA25+AD25+10.7+0.2</f>
        <v>262.59999999999997</v>
      </c>
      <c r="G25" s="18">
        <f>J25+M25+P25+S25+V25+Y25+AB25+AE25+12+0.2</f>
        <v>291.79999999999995</v>
      </c>
      <c r="H25" s="17">
        <f t="shared" si="4"/>
        <v>111.11957349581112</v>
      </c>
      <c r="I25" s="18">
        <v>80.2</v>
      </c>
      <c r="J25" s="18">
        <v>98.3</v>
      </c>
      <c r="K25" s="17">
        <f t="shared" si="5"/>
        <v>122.56857855361596</v>
      </c>
      <c r="L25" s="18">
        <v>0.5</v>
      </c>
      <c r="M25" s="18">
        <v>0</v>
      </c>
      <c r="N25" s="17">
        <f t="shared" si="6"/>
        <v>0</v>
      </c>
      <c r="O25" s="18">
        <v>54</v>
      </c>
      <c r="P25" s="19">
        <v>54.7</v>
      </c>
      <c r="Q25" s="17">
        <f t="shared" si="25"/>
        <v>101.2962962962963</v>
      </c>
      <c r="R25" s="18">
        <v>59.6</v>
      </c>
      <c r="S25" s="19">
        <v>63.6</v>
      </c>
      <c r="T25" s="17">
        <f t="shared" si="7"/>
        <v>106.71140939597315</v>
      </c>
      <c r="U25" s="18">
        <v>57</v>
      </c>
      <c r="V25" s="18">
        <v>62.6</v>
      </c>
      <c r="W25" s="23">
        <f t="shared" si="8"/>
        <v>109.82456140350878</v>
      </c>
      <c r="X25" s="18"/>
      <c r="Y25" s="18"/>
      <c r="Z25" s="17" t="e">
        <f t="shared" si="9"/>
        <v>#DIV/0!</v>
      </c>
      <c r="AA25" s="18">
        <v>0.4</v>
      </c>
      <c r="AB25" s="18">
        <v>0.4</v>
      </c>
      <c r="AC25" s="17">
        <f t="shared" si="10"/>
        <v>100</v>
      </c>
      <c r="AD25" s="18"/>
      <c r="AE25" s="18"/>
      <c r="AF25" s="17" t="e">
        <f t="shared" si="11"/>
        <v>#DIV/0!</v>
      </c>
      <c r="AG25" s="18">
        <v>3568</v>
      </c>
      <c r="AH25" s="18">
        <v>3568</v>
      </c>
      <c r="AI25" s="17">
        <f t="shared" si="12"/>
        <v>100</v>
      </c>
      <c r="AJ25" s="17">
        <v>2145.6</v>
      </c>
      <c r="AK25" s="17">
        <v>2145.6</v>
      </c>
      <c r="AL25" s="17">
        <f t="shared" si="13"/>
        <v>100</v>
      </c>
      <c r="AM25" s="17">
        <v>0</v>
      </c>
      <c r="AN25" s="17">
        <v>0</v>
      </c>
      <c r="AO25" s="17" t="e">
        <f t="shared" si="14"/>
        <v>#DIV/0!</v>
      </c>
      <c r="AP25" s="18">
        <v>0</v>
      </c>
      <c r="AQ25" s="18">
        <v>0</v>
      </c>
      <c r="AR25" s="17" t="e">
        <f t="shared" si="15"/>
        <v>#DIV/0!</v>
      </c>
      <c r="AS25" s="20">
        <v>3844.6</v>
      </c>
      <c r="AT25" s="18">
        <v>3839.3</v>
      </c>
      <c r="AU25" s="17">
        <f t="shared" si="0"/>
        <v>99.86214430629975</v>
      </c>
      <c r="AV25" s="18">
        <v>549.4</v>
      </c>
      <c r="AW25" s="18">
        <v>544.3</v>
      </c>
      <c r="AX25" s="17">
        <f t="shared" si="16"/>
        <v>99.07171459774298</v>
      </c>
      <c r="AY25" s="17">
        <v>508.6</v>
      </c>
      <c r="AZ25" s="18">
        <v>508.5</v>
      </c>
      <c r="BA25" s="17">
        <f t="shared" si="26"/>
        <v>99.98033818324814</v>
      </c>
      <c r="BB25" s="18">
        <v>0</v>
      </c>
      <c r="BC25" s="18">
        <v>0</v>
      </c>
      <c r="BD25" s="17">
        <v>0</v>
      </c>
      <c r="BE25" s="18">
        <v>621.3</v>
      </c>
      <c r="BF25" s="18">
        <v>621.3</v>
      </c>
      <c r="BG25" s="17">
        <f t="shared" si="18"/>
        <v>100</v>
      </c>
      <c r="BH25" s="18">
        <v>881.2</v>
      </c>
      <c r="BI25" s="18">
        <v>881.1</v>
      </c>
      <c r="BJ25" s="17">
        <f t="shared" si="19"/>
        <v>99.98865183840218</v>
      </c>
      <c r="BK25" s="21">
        <v>553.6</v>
      </c>
      <c r="BL25" s="21">
        <v>553.6</v>
      </c>
      <c r="BM25" s="17">
        <f t="shared" si="20"/>
        <v>100</v>
      </c>
      <c r="BN25" s="21">
        <v>79.3</v>
      </c>
      <c r="BO25" s="21">
        <v>79.3</v>
      </c>
      <c r="BP25" s="17">
        <f t="shared" si="21"/>
        <v>100</v>
      </c>
      <c r="BQ25" s="18">
        <v>0</v>
      </c>
      <c r="BR25" s="28">
        <v>0</v>
      </c>
      <c r="BS25" s="17" t="e">
        <f t="shared" si="22"/>
        <v>#DIV/0!</v>
      </c>
      <c r="BT25" s="17">
        <f t="shared" si="1"/>
        <v>-14</v>
      </c>
      <c r="BU25" s="17">
        <f t="shared" si="2"/>
        <v>20.5</v>
      </c>
      <c r="BV25" s="17"/>
      <c r="BW25" s="7"/>
      <c r="BX25" s="7"/>
      <c r="BY25" s="7"/>
      <c r="BZ25" s="7"/>
      <c r="CA25" s="7"/>
      <c r="CB25" s="7"/>
      <c r="CC25" s="7"/>
      <c r="CD25" s="7"/>
    </row>
    <row r="26" spans="1:82" ht="18.75">
      <c r="A26" s="2">
        <v>11</v>
      </c>
      <c r="B26" s="16" t="s">
        <v>48</v>
      </c>
      <c r="C26" s="17">
        <f t="shared" si="23"/>
        <v>10742</v>
      </c>
      <c r="D26" s="17">
        <f t="shared" si="24"/>
        <v>11739.3</v>
      </c>
      <c r="E26" s="17">
        <f t="shared" si="3"/>
        <v>109.28411841370323</v>
      </c>
      <c r="F26" s="18">
        <f>I26+L26+O26+R26+U26+X26+AA26+AD26+15+1.2+319+41+1284.6</f>
        <v>2938.3</v>
      </c>
      <c r="G26" s="18">
        <f>J26+M26+P26+S26+V26+Y26+AB26+AE26+1691.3+319.2+15.9+500+1.3+70</f>
        <v>3935.6</v>
      </c>
      <c r="H26" s="17">
        <f t="shared" si="4"/>
        <v>133.94139468400095</v>
      </c>
      <c r="I26" s="18">
        <v>675.1</v>
      </c>
      <c r="J26" s="18">
        <v>703.4</v>
      </c>
      <c r="K26" s="17">
        <f t="shared" si="5"/>
        <v>104.19197155976892</v>
      </c>
      <c r="L26" s="18">
        <v>65</v>
      </c>
      <c r="M26" s="18">
        <v>65.7</v>
      </c>
      <c r="N26" s="17">
        <f t="shared" si="6"/>
        <v>101.07692307692308</v>
      </c>
      <c r="O26" s="18">
        <v>56.5</v>
      </c>
      <c r="P26" s="18">
        <v>52.8</v>
      </c>
      <c r="Q26" s="17">
        <f t="shared" si="25"/>
        <v>93.45132743362832</v>
      </c>
      <c r="R26" s="18">
        <v>322.9</v>
      </c>
      <c r="S26" s="18">
        <v>323.3</v>
      </c>
      <c r="T26" s="17">
        <f t="shared" si="7"/>
        <v>100.12387736141221</v>
      </c>
      <c r="U26" s="18">
        <v>98</v>
      </c>
      <c r="V26" s="18">
        <v>114.9</v>
      </c>
      <c r="W26" s="17">
        <f t="shared" si="8"/>
        <v>117.24489795918367</v>
      </c>
      <c r="X26" s="18"/>
      <c r="Y26" s="18"/>
      <c r="Z26" s="17" t="e">
        <f t="shared" si="9"/>
        <v>#DIV/0!</v>
      </c>
      <c r="AA26" s="18">
        <v>60</v>
      </c>
      <c r="AB26" s="18">
        <v>77.8</v>
      </c>
      <c r="AC26" s="17">
        <f t="shared" si="10"/>
        <v>129.66666666666666</v>
      </c>
      <c r="AD26" s="18"/>
      <c r="AE26" s="18"/>
      <c r="AF26" s="17" t="e">
        <f t="shared" si="11"/>
        <v>#DIV/0!</v>
      </c>
      <c r="AG26" s="18">
        <v>7803.7</v>
      </c>
      <c r="AH26" s="19">
        <v>7803.7</v>
      </c>
      <c r="AI26" s="17">
        <f>AH26/AG26*100</f>
        <v>100</v>
      </c>
      <c r="AJ26" s="17">
        <v>3050.8</v>
      </c>
      <c r="AK26" s="17">
        <v>3050.8</v>
      </c>
      <c r="AL26" s="17">
        <f t="shared" si="13"/>
        <v>100</v>
      </c>
      <c r="AM26" s="17">
        <v>120.5</v>
      </c>
      <c r="AN26" s="17">
        <v>120.5</v>
      </c>
      <c r="AO26" s="17">
        <f t="shared" si="14"/>
        <v>100</v>
      </c>
      <c r="AP26" s="18">
        <v>0</v>
      </c>
      <c r="AQ26" s="18">
        <v>0</v>
      </c>
      <c r="AR26" s="17" t="e">
        <f t="shared" si="15"/>
        <v>#DIV/0!</v>
      </c>
      <c r="AS26" s="18">
        <v>10742</v>
      </c>
      <c r="AT26" s="18">
        <v>10660.6</v>
      </c>
      <c r="AU26" s="17">
        <f t="shared" si="0"/>
        <v>99.24222677341278</v>
      </c>
      <c r="AV26" s="18">
        <v>1281</v>
      </c>
      <c r="AW26" s="18">
        <v>1250.3</v>
      </c>
      <c r="AX26" s="17">
        <f t="shared" si="16"/>
        <v>97.60343481654957</v>
      </c>
      <c r="AY26" s="17">
        <v>1230.9</v>
      </c>
      <c r="AZ26" s="18">
        <v>1205.3</v>
      </c>
      <c r="BA26" s="17">
        <f t="shared" si="26"/>
        <v>97.92022097652124</v>
      </c>
      <c r="BB26" s="18">
        <v>242.2</v>
      </c>
      <c r="BC26" s="18">
        <v>235.5</v>
      </c>
      <c r="BD26" s="17">
        <f t="shared" si="17"/>
        <v>97.23369116432701</v>
      </c>
      <c r="BE26" s="18">
        <v>6258.2</v>
      </c>
      <c r="BF26" s="18">
        <v>6258.2</v>
      </c>
      <c r="BG26" s="17">
        <f t="shared" si="18"/>
        <v>100</v>
      </c>
      <c r="BH26" s="18">
        <v>2101.5</v>
      </c>
      <c r="BI26" s="18">
        <v>2058.5</v>
      </c>
      <c r="BJ26" s="17">
        <f t="shared" si="19"/>
        <v>97.95384249345706</v>
      </c>
      <c r="BK26" s="21">
        <v>1461.4</v>
      </c>
      <c r="BL26" s="25">
        <v>1442.1</v>
      </c>
      <c r="BM26" s="17">
        <f t="shared" si="20"/>
        <v>98.6793485698645</v>
      </c>
      <c r="BN26" s="21">
        <v>229.7</v>
      </c>
      <c r="BO26" s="24">
        <v>207</v>
      </c>
      <c r="BP26" s="17">
        <f t="shared" si="21"/>
        <v>90.11754462342186</v>
      </c>
      <c r="BQ26" s="18">
        <v>0</v>
      </c>
      <c r="BR26" s="21">
        <v>0</v>
      </c>
      <c r="BS26" s="17" t="e">
        <f t="shared" si="22"/>
        <v>#DIV/0!</v>
      </c>
      <c r="BT26" s="17">
        <f t="shared" si="1"/>
        <v>0</v>
      </c>
      <c r="BU26" s="17">
        <f t="shared" si="2"/>
        <v>1078.699999999999</v>
      </c>
      <c r="BV26" s="17"/>
      <c r="BW26" s="7"/>
      <c r="BX26" s="7"/>
      <c r="BY26" s="7"/>
      <c r="BZ26" s="7"/>
      <c r="CA26" s="7"/>
      <c r="CB26" s="7"/>
      <c r="CC26" s="7"/>
      <c r="CD26" s="7"/>
    </row>
    <row r="27" spans="1:82" ht="18.75">
      <c r="A27" s="2">
        <v>12</v>
      </c>
      <c r="B27" s="16" t="s">
        <v>49</v>
      </c>
      <c r="C27" s="17">
        <f t="shared" si="23"/>
        <v>2335.6</v>
      </c>
      <c r="D27" s="17">
        <f t="shared" si="24"/>
        <v>2369.1</v>
      </c>
      <c r="E27" s="17">
        <f t="shared" si="3"/>
        <v>101.43432094536735</v>
      </c>
      <c r="F27" s="18">
        <f>I27+L27+O27+R27+U27+X27+AA27+AD27+4.8</f>
        <v>129.4</v>
      </c>
      <c r="G27" s="18">
        <f>J27+M27+P27+S27+V27+Y27+AB27+AE27+6.6</f>
        <v>162.9</v>
      </c>
      <c r="H27" s="17">
        <f t="shared" si="4"/>
        <v>125.8887171561051</v>
      </c>
      <c r="I27" s="18">
        <v>66</v>
      </c>
      <c r="J27" s="18">
        <v>74.7</v>
      </c>
      <c r="K27" s="17">
        <f t="shared" si="5"/>
        <v>113.18181818181819</v>
      </c>
      <c r="L27" s="18">
        <v>2.5</v>
      </c>
      <c r="M27" s="18">
        <v>3.4</v>
      </c>
      <c r="N27" s="17">
        <f t="shared" si="6"/>
        <v>136</v>
      </c>
      <c r="O27" s="18">
        <v>21</v>
      </c>
      <c r="P27" s="18">
        <v>23.5</v>
      </c>
      <c r="Q27" s="17">
        <f t="shared" si="25"/>
        <v>111.90476190476191</v>
      </c>
      <c r="R27" s="18">
        <v>22.6</v>
      </c>
      <c r="S27" s="18">
        <v>28.3</v>
      </c>
      <c r="T27" s="17">
        <f t="shared" si="7"/>
        <v>125.2212389380531</v>
      </c>
      <c r="U27" s="18">
        <v>1.5</v>
      </c>
      <c r="V27" s="19">
        <v>5.5</v>
      </c>
      <c r="W27" s="17">
        <f t="shared" si="8"/>
        <v>366.66666666666663</v>
      </c>
      <c r="X27" s="18"/>
      <c r="Y27" s="18"/>
      <c r="Z27" s="17" t="e">
        <f t="shared" si="9"/>
        <v>#DIV/0!</v>
      </c>
      <c r="AA27" s="18">
        <v>11</v>
      </c>
      <c r="AB27" s="18">
        <v>20.9</v>
      </c>
      <c r="AC27" s="17">
        <f t="shared" si="10"/>
        <v>190</v>
      </c>
      <c r="AD27" s="18"/>
      <c r="AE27" s="18"/>
      <c r="AF27" s="17" t="e">
        <f t="shared" si="11"/>
        <v>#DIV/0!</v>
      </c>
      <c r="AG27" s="18">
        <v>2206.2</v>
      </c>
      <c r="AH27" s="18">
        <v>2206.2</v>
      </c>
      <c r="AI27" s="17">
        <f t="shared" si="12"/>
        <v>100</v>
      </c>
      <c r="AJ27" s="17">
        <v>1157.7</v>
      </c>
      <c r="AK27" s="17">
        <v>1157.7</v>
      </c>
      <c r="AL27" s="17">
        <f t="shared" si="13"/>
        <v>100</v>
      </c>
      <c r="AM27" s="17">
        <v>620.4</v>
      </c>
      <c r="AN27" s="17">
        <v>620.4</v>
      </c>
      <c r="AO27" s="17">
        <f t="shared" si="14"/>
        <v>100</v>
      </c>
      <c r="AP27" s="18">
        <v>0</v>
      </c>
      <c r="AQ27" s="18">
        <v>0</v>
      </c>
      <c r="AR27" s="17" t="e">
        <f t="shared" si="15"/>
        <v>#DIV/0!</v>
      </c>
      <c r="AS27" s="18">
        <v>2868.4</v>
      </c>
      <c r="AT27" s="18">
        <v>2816.7</v>
      </c>
      <c r="AU27" s="17">
        <f t="shared" si="0"/>
        <v>98.19760145028586</v>
      </c>
      <c r="AV27" s="18">
        <v>590.3</v>
      </c>
      <c r="AW27" s="19">
        <v>578.2</v>
      </c>
      <c r="AX27" s="17">
        <f t="shared" si="16"/>
        <v>97.95019481619516</v>
      </c>
      <c r="AY27" s="17">
        <v>550.3</v>
      </c>
      <c r="AZ27" s="19">
        <v>543.1</v>
      </c>
      <c r="BA27" s="17">
        <f t="shared" si="26"/>
        <v>98.69162275122662</v>
      </c>
      <c r="BB27" s="18">
        <v>0</v>
      </c>
      <c r="BC27" s="18">
        <v>0</v>
      </c>
      <c r="BD27" s="17">
        <v>0</v>
      </c>
      <c r="BE27" s="20">
        <v>628</v>
      </c>
      <c r="BF27" s="18">
        <v>625.5</v>
      </c>
      <c r="BG27" s="17">
        <f t="shared" si="18"/>
        <v>99.60191082802548</v>
      </c>
      <c r="BH27" s="18">
        <v>1185.2</v>
      </c>
      <c r="BI27" s="18">
        <v>1152.4</v>
      </c>
      <c r="BJ27" s="17">
        <f t="shared" si="19"/>
        <v>97.23253459331758</v>
      </c>
      <c r="BK27" s="21">
        <v>586.8</v>
      </c>
      <c r="BL27" s="21">
        <v>580.1</v>
      </c>
      <c r="BM27" s="17">
        <f t="shared" si="20"/>
        <v>98.85821404226314</v>
      </c>
      <c r="BN27" s="21">
        <v>385</v>
      </c>
      <c r="BO27" s="21">
        <v>361.5</v>
      </c>
      <c r="BP27" s="17">
        <f t="shared" si="21"/>
        <v>93.8961038961039</v>
      </c>
      <c r="BQ27" s="18">
        <v>0</v>
      </c>
      <c r="BR27" s="21">
        <v>0</v>
      </c>
      <c r="BS27" s="17" t="e">
        <f t="shared" si="22"/>
        <v>#DIV/0!</v>
      </c>
      <c r="BT27" s="17">
        <f t="shared" si="1"/>
        <v>-532.8000000000002</v>
      </c>
      <c r="BU27" s="17">
        <f t="shared" si="2"/>
        <v>-447.5999999999999</v>
      </c>
      <c r="BV27" s="17"/>
      <c r="BW27" s="7"/>
      <c r="BX27" s="7"/>
      <c r="BY27" s="7"/>
      <c r="BZ27" s="7"/>
      <c r="CA27" s="7"/>
      <c r="CB27" s="7"/>
      <c r="CC27" s="7"/>
      <c r="CD27" s="7"/>
    </row>
    <row r="28" spans="1:82" ht="18.75">
      <c r="A28" s="2">
        <v>13</v>
      </c>
      <c r="B28" s="16" t="s">
        <v>50</v>
      </c>
      <c r="C28" s="17">
        <f t="shared" si="23"/>
        <v>3878.1000000000004</v>
      </c>
      <c r="D28" s="17">
        <f t="shared" si="24"/>
        <v>3923.3</v>
      </c>
      <c r="E28" s="17">
        <f t="shared" si="3"/>
        <v>101.1655191975452</v>
      </c>
      <c r="F28" s="18">
        <f>I28+L28+O28+R28+U28+X28+AA28+AD28+9.9</f>
        <v>238.8</v>
      </c>
      <c r="G28" s="18">
        <f>J28+M28+P28+S28+V28+Y28+AB28+AE28+26.5</f>
        <v>284</v>
      </c>
      <c r="H28" s="17">
        <f t="shared" si="4"/>
        <v>118.92797319932997</v>
      </c>
      <c r="I28" s="18">
        <v>91</v>
      </c>
      <c r="J28" s="18">
        <v>102.3</v>
      </c>
      <c r="K28" s="17">
        <f t="shared" si="5"/>
        <v>112.41758241758242</v>
      </c>
      <c r="L28" s="18">
        <v>0.2</v>
      </c>
      <c r="M28" s="18">
        <v>0.2</v>
      </c>
      <c r="N28" s="17">
        <f t="shared" si="6"/>
        <v>100</v>
      </c>
      <c r="O28" s="18">
        <v>34</v>
      </c>
      <c r="P28" s="18">
        <v>37.2</v>
      </c>
      <c r="Q28" s="17">
        <f t="shared" si="25"/>
        <v>109.41176470588236</v>
      </c>
      <c r="R28" s="18">
        <v>77</v>
      </c>
      <c r="S28" s="19">
        <v>78.2</v>
      </c>
      <c r="T28" s="17">
        <f t="shared" si="7"/>
        <v>101.55844155844156</v>
      </c>
      <c r="U28" s="18">
        <v>18.3</v>
      </c>
      <c r="V28" s="18">
        <v>30.4</v>
      </c>
      <c r="W28" s="17">
        <f t="shared" si="8"/>
        <v>166.12021857923494</v>
      </c>
      <c r="X28" s="18"/>
      <c r="Y28" s="18"/>
      <c r="Z28" s="17" t="e">
        <f t="shared" si="9"/>
        <v>#DIV/0!</v>
      </c>
      <c r="AA28" s="18">
        <v>8.4</v>
      </c>
      <c r="AB28" s="18">
        <v>9.2</v>
      </c>
      <c r="AC28" s="17">
        <f t="shared" si="10"/>
        <v>109.52380952380952</v>
      </c>
      <c r="AD28" s="18"/>
      <c r="AE28" s="18"/>
      <c r="AF28" s="17" t="e">
        <f t="shared" si="11"/>
        <v>#DIV/0!</v>
      </c>
      <c r="AG28" s="18">
        <v>3639.3</v>
      </c>
      <c r="AH28" s="18">
        <v>3639.3</v>
      </c>
      <c r="AI28" s="17">
        <f t="shared" si="12"/>
        <v>100</v>
      </c>
      <c r="AJ28" s="17">
        <v>2074.7</v>
      </c>
      <c r="AK28" s="17">
        <v>2074.7</v>
      </c>
      <c r="AL28" s="17">
        <f t="shared" si="13"/>
        <v>100</v>
      </c>
      <c r="AM28" s="17">
        <v>293.2</v>
      </c>
      <c r="AN28" s="23">
        <v>293.2</v>
      </c>
      <c r="AO28" s="17">
        <f t="shared" si="14"/>
        <v>100</v>
      </c>
      <c r="AP28" s="18">
        <v>0</v>
      </c>
      <c r="AQ28" s="18">
        <v>0</v>
      </c>
      <c r="AR28" s="17" t="e">
        <f t="shared" si="15"/>
        <v>#DIV/0!</v>
      </c>
      <c r="AS28" s="18">
        <v>3912</v>
      </c>
      <c r="AT28" s="18">
        <v>3899.4</v>
      </c>
      <c r="AU28" s="17">
        <f t="shared" si="0"/>
        <v>99.67791411042946</v>
      </c>
      <c r="AV28" s="18">
        <v>668.9</v>
      </c>
      <c r="AW28" s="18">
        <v>659.3</v>
      </c>
      <c r="AX28" s="17">
        <f t="shared" si="16"/>
        <v>98.56480789355658</v>
      </c>
      <c r="AY28" s="17">
        <v>627.6</v>
      </c>
      <c r="AZ28" s="18">
        <v>623</v>
      </c>
      <c r="BA28" s="17">
        <f t="shared" si="26"/>
        <v>99.26704907584448</v>
      </c>
      <c r="BB28" s="18">
        <v>6.9</v>
      </c>
      <c r="BC28" s="18">
        <v>6.9</v>
      </c>
      <c r="BD28" s="17">
        <f t="shared" si="17"/>
        <v>100</v>
      </c>
      <c r="BE28" s="18">
        <v>561.9</v>
      </c>
      <c r="BF28" s="18">
        <v>561.9</v>
      </c>
      <c r="BG28" s="17">
        <f t="shared" si="18"/>
        <v>100</v>
      </c>
      <c r="BH28" s="18">
        <v>1333.4</v>
      </c>
      <c r="BI28" s="18">
        <v>1330.5</v>
      </c>
      <c r="BJ28" s="17">
        <f t="shared" si="19"/>
        <v>99.78251087445626</v>
      </c>
      <c r="BK28" s="21">
        <v>1160.4</v>
      </c>
      <c r="BL28" s="21">
        <v>1158.7</v>
      </c>
      <c r="BM28" s="17">
        <f t="shared" si="20"/>
        <v>99.85349879351946</v>
      </c>
      <c r="BN28" s="21">
        <v>44.9</v>
      </c>
      <c r="BO28" s="24">
        <v>44.9</v>
      </c>
      <c r="BP28" s="17">
        <f t="shared" si="21"/>
        <v>100</v>
      </c>
      <c r="BQ28" s="18">
        <v>0</v>
      </c>
      <c r="BR28" s="21">
        <v>0</v>
      </c>
      <c r="BS28" s="17" t="e">
        <f t="shared" si="22"/>
        <v>#DIV/0!</v>
      </c>
      <c r="BT28" s="17">
        <f t="shared" si="1"/>
        <v>-33.899999999999636</v>
      </c>
      <c r="BU28" s="17">
        <f t="shared" si="2"/>
        <v>23.90000000000009</v>
      </c>
      <c r="BV28" s="17"/>
      <c r="BW28" s="7"/>
      <c r="BX28" s="7"/>
      <c r="BY28" s="7"/>
      <c r="BZ28" s="7"/>
      <c r="CA28" s="7"/>
      <c r="CB28" s="7"/>
      <c r="CC28" s="7"/>
      <c r="CD28" s="7"/>
    </row>
    <row r="29" spans="1:82" ht="18.75">
      <c r="A29" s="2">
        <v>14</v>
      </c>
      <c r="B29" s="16" t="s">
        <v>51</v>
      </c>
      <c r="C29" s="17">
        <f t="shared" si="23"/>
        <v>2228.5</v>
      </c>
      <c r="D29" s="17">
        <f t="shared" si="24"/>
        <v>2240.5</v>
      </c>
      <c r="E29" s="17">
        <f t="shared" si="3"/>
        <v>100.53847879739735</v>
      </c>
      <c r="F29" s="18">
        <f>I29+L29+O29+R29+U29+X29+AA29+AD29+12.8+0.6</f>
        <v>135</v>
      </c>
      <c r="G29" s="18">
        <f>J29+M29+P29+S29+V29+Y29+AB29+AE29+15.1+0.6</f>
        <v>147</v>
      </c>
      <c r="H29" s="17">
        <f t="shared" si="4"/>
        <v>108.88888888888889</v>
      </c>
      <c r="I29" s="18">
        <v>53</v>
      </c>
      <c r="J29" s="18">
        <v>60.4</v>
      </c>
      <c r="K29" s="17">
        <f t="shared" si="5"/>
        <v>113.9622641509434</v>
      </c>
      <c r="L29" s="18">
        <v>1</v>
      </c>
      <c r="M29" s="18">
        <v>0.9</v>
      </c>
      <c r="N29" s="17">
        <f t="shared" si="6"/>
        <v>90</v>
      </c>
      <c r="O29" s="18">
        <v>25</v>
      </c>
      <c r="P29" s="18">
        <v>23.5</v>
      </c>
      <c r="Q29" s="17">
        <f t="shared" si="25"/>
        <v>94</v>
      </c>
      <c r="R29" s="18">
        <v>39.6</v>
      </c>
      <c r="S29" s="18">
        <v>40.8</v>
      </c>
      <c r="T29" s="17">
        <f t="shared" si="7"/>
        <v>103.03030303030303</v>
      </c>
      <c r="U29" s="18">
        <v>3</v>
      </c>
      <c r="V29" s="18">
        <v>5.3</v>
      </c>
      <c r="W29" s="17">
        <f t="shared" si="8"/>
        <v>176.66666666666666</v>
      </c>
      <c r="X29" s="18"/>
      <c r="Y29" s="18"/>
      <c r="Z29" s="17" t="e">
        <f t="shared" si="9"/>
        <v>#DIV/0!</v>
      </c>
      <c r="AA29" s="18">
        <v>0</v>
      </c>
      <c r="AB29" s="18">
        <v>0.4</v>
      </c>
      <c r="AC29" s="17" t="e">
        <f t="shared" si="10"/>
        <v>#DIV/0!</v>
      </c>
      <c r="AD29" s="18"/>
      <c r="AE29" s="18"/>
      <c r="AF29" s="17" t="e">
        <f>AE29/AD29*100</f>
        <v>#DIV/0!</v>
      </c>
      <c r="AG29" s="18">
        <v>2093.5</v>
      </c>
      <c r="AH29" s="18">
        <v>2093.5</v>
      </c>
      <c r="AI29" s="17">
        <f t="shared" si="12"/>
        <v>100</v>
      </c>
      <c r="AJ29" s="17">
        <v>1661.3</v>
      </c>
      <c r="AK29" s="17">
        <v>1661.3</v>
      </c>
      <c r="AL29" s="17">
        <f t="shared" si="13"/>
        <v>100</v>
      </c>
      <c r="AM29" s="17">
        <v>216.6</v>
      </c>
      <c r="AN29" s="17">
        <v>216.6</v>
      </c>
      <c r="AO29" s="17">
        <f t="shared" si="14"/>
        <v>100</v>
      </c>
      <c r="AP29" s="18">
        <v>0</v>
      </c>
      <c r="AQ29" s="18">
        <v>0</v>
      </c>
      <c r="AR29" s="17" t="e">
        <f t="shared" si="15"/>
        <v>#DIV/0!</v>
      </c>
      <c r="AS29" s="20">
        <v>2456.2</v>
      </c>
      <c r="AT29" s="18">
        <v>2372.5</v>
      </c>
      <c r="AU29" s="17">
        <f t="shared" si="0"/>
        <v>96.59229704421465</v>
      </c>
      <c r="AV29" s="18">
        <v>566.7</v>
      </c>
      <c r="AW29" s="18">
        <v>541.4</v>
      </c>
      <c r="AX29" s="17">
        <f t="shared" si="16"/>
        <v>95.53555673195693</v>
      </c>
      <c r="AY29" s="17">
        <v>526.7</v>
      </c>
      <c r="AZ29" s="18">
        <v>506.4</v>
      </c>
      <c r="BA29" s="17">
        <f t="shared" si="26"/>
        <v>96.14581355610403</v>
      </c>
      <c r="BB29" s="18">
        <v>2.4</v>
      </c>
      <c r="BC29" s="18">
        <v>0</v>
      </c>
      <c r="BD29" s="17">
        <f t="shared" si="17"/>
        <v>0</v>
      </c>
      <c r="BE29" s="18">
        <v>624.9</v>
      </c>
      <c r="BF29" s="18">
        <v>623.8</v>
      </c>
      <c r="BG29" s="17">
        <f t="shared" si="18"/>
        <v>99.82397183549368</v>
      </c>
      <c r="BH29" s="18">
        <v>1206.3</v>
      </c>
      <c r="BI29" s="18">
        <v>1151.5</v>
      </c>
      <c r="BJ29" s="17">
        <f t="shared" si="19"/>
        <v>95.45718312194313</v>
      </c>
      <c r="BK29" s="21">
        <v>929.3</v>
      </c>
      <c r="BL29" s="25">
        <v>929.2</v>
      </c>
      <c r="BM29" s="17">
        <f t="shared" si="20"/>
        <v>99.98923921231035</v>
      </c>
      <c r="BN29" s="21">
        <v>134.4</v>
      </c>
      <c r="BO29" s="21">
        <v>91.2</v>
      </c>
      <c r="BP29" s="17">
        <f t="shared" si="21"/>
        <v>67.85714285714286</v>
      </c>
      <c r="BQ29" s="18">
        <v>0</v>
      </c>
      <c r="BR29" s="21">
        <v>0</v>
      </c>
      <c r="BS29" s="17" t="e">
        <f t="shared" si="22"/>
        <v>#DIV/0!</v>
      </c>
      <c r="BT29" s="17">
        <f t="shared" si="1"/>
        <v>-227.69999999999982</v>
      </c>
      <c r="BU29" s="17">
        <f t="shared" si="2"/>
        <v>-132</v>
      </c>
      <c r="BV29" s="17"/>
      <c r="BW29" s="7"/>
      <c r="BX29" s="7"/>
      <c r="BY29" s="7"/>
      <c r="BZ29" s="7"/>
      <c r="CA29" s="7"/>
      <c r="CB29" s="7"/>
      <c r="CC29" s="7"/>
      <c r="CD29" s="7"/>
    </row>
    <row r="30" spans="1:82" ht="18.75">
      <c r="A30" s="2">
        <v>15</v>
      </c>
      <c r="B30" s="16" t="s">
        <v>52</v>
      </c>
      <c r="C30" s="17">
        <f t="shared" si="23"/>
        <v>3383.9</v>
      </c>
      <c r="D30" s="17">
        <f t="shared" si="24"/>
        <v>3441.2</v>
      </c>
      <c r="E30" s="17">
        <f t="shared" si="3"/>
        <v>101.69331245013149</v>
      </c>
      <c r="F30" s="18">
        <f>I30+L30+O30+R30+U30+X30+AA30+AD30+48</f>
        <v>323</v>
      </c>
      <c r="G30" s="18">
        <f>J30+M30+P30+S30+V30+Y30+AB30+AE30+48.9</f>
        <v>380.29999999999995</v>
      </c>
      <c r="H30" s="17">
        <f t="shared" si="4"/>
        <v>117.73993808049535</v>
      </c>
      <c r="I30" s="18">
        <v>115.4</v>
      </c>
      <c r="J30" s="18">
        <v>136.4</v>
      </c>
      <c r="K30" s="17">
        <f t="shared" si="5"/>
        <v>118.19757365684576</v>
      </c>
      <c r="L30" s="18">
        <v>69</v>
      </c>
      <c r="M30" s="18">
        <v>69.7</v>
      </c>
      <c r="N30" s="17">
        <f t="shared" si="6"/>
        <v>101.0144927536232</v>
      </c>
      <c r="O30" s="18">
        <v>25.5</v>
      </c>
      <c r="P30" s="19">
        <v>25.9</v>
      </c>
      <c r="Q30" s="17">
        <f t="shared" si="25"/>
        <v>101.56862745098039</v>
      </c>
      <c r="R30" s="18">
        <v>55.4</v>
      </c>
      <c r="S30" s="18">
        <v>63.8</v>
      </c>
      <c r="T30" s="17">
        <f t="shared" si="7"/>
        <v>115.1624548736462</v>
      </c>
      <c r="U30" s="18">
        <v>9</v>
      </c>
      <c r="V30" s="18">
        <v>34.9</v>
      </c>
      <c r="W30" s="17">
        <f t="shared" si="8"/>
        <v>387.77777777777777</v>
      </c>
      <c r="X30" s="18"/>
      <c r="Y30" s="18"/>
      <c r="Z30" s="17" t="e">
        <f t="shared" si="9"/>
        <v>#DIV/0!</v>
      </c>
      <c r="AA30" s="18">
        <v>0.7</v>
      </c>
      <c r="AB30" s="18">
        <v>0.7</v>
      </c>
      <c r="AC30" s="17">
        <f t="shared" si="10"/>
        <v>100</v>
      </c>
      <c r="AD30" s="18"/>
      <c r="AE30" s="18"/>
      <c r="AF30" s="17" t="e">
        <f t="shared" si="11"/>
        <v>#DIV/0!</v>
      </c>
      <c r="AG30" s="18">
        <v>3060.9</v>
      </c>
      <c r="AH30" s="18">
        <v>3060.9</v>
      </c>
      <c r="AI30" s="17">
        <f t="shared" si="12"/>
        <v>100</v>
      </c>
      <c r="AJ30" s="17">
        <v>1051.8</v>
      </c>
      <c r="AK30" s="17">
        <v>1051.8</v>
      </c>
      <c r="AL30" s="17">
        <f t="shared" si="13"/>
        <v>100</v>
      </c>
      <c r="AM30" s="17">
        <v>1025.7</v>
      </c>
      <c r="AN30" s="17">
        <v>1025.7</v>
      </c>
      <c r="AO30" s="17">
        <f t="shared" si="14"/>
        <v>100</v>
      </c>
      <c r="AP30" s="18">
        <v>0</v>
      </c>
      <c r="AQ30" s="18">
        <v>0</v>
      </c>
      <c r="AR30" s="17" t="e">
        <f t="shared" si="15"/>
        <v>#DIV/0!</v>
      </c>
      <c r="AS30" s="18">
        <v>3449.8</v>
      </c>
      <c r="AT30" s="19">
        <v>3377.6</v>
      </c>
      <c r="AU30" s="17">
        <f t="shared" si="0"/>
        <v>97.90712505072757</v>
      </c>
      <c r="AV30" s="18">
        <v>567.3</v>
      </c>
      <c r="AW30" s="19">
        <v>561</v>
      </c>
      <c r="AX30" s="17">
        <f t="shared" si="16"/>
        <v>98.88947646747754</v>
      </c>
      <c r="AY30" s="17">
        <v>516.8</v>
      </c>
      <c r="AZ30" s="19">
        <v>515.5</v>
      </c>
      <c r="BA30" s="17">
        <f t="shared" si="26"/>
        <v>99.74845201238392</v>
      </c>
      <c r="BB30" s="18">
        <v>48.1</v>
      </c>
      <c r="BC30" s="18">
        <v>0</v>
      </c>
      <c r="BD30" s="17">
        <f t="shared" si="17"/>
        <v>0</v>
      </c>
      <c r="BE30" s="18">
        <v>479.7</v>
      </c>
      <c r="BF30" s="18">
        <v>471.9</v>
      </c>
      <c r="BG30" s="17">
        <f t="shared" si="18"/>
        <v>98.3739837398374</v>
      </c>
      <c r="BH30" s="18">
        <v>2109</v>
      </c>
      <c r="BI30" s="18">
        <v>2099.1</v>
      </c>
      <c r="BJ30" s="17">
        <f t="shared" si="19"/>
        <v>99.53058321479374</v>
      </c>
      <c r="BK30" s="21">
        <v>417.8</v>
      </c>
      <c r="BL30" s="24">
        <v>417.8</v>
      </c>
      <c r="BM30" s="17">
        <f t="shared" si="20"/>
        <v>100</v>
      </c>
      <c r="BN30" s="25">
        <v>384.7</v>
      </c>
      <c r="BO30" s="21">
        <v>384.7</v>
      </c>
      <c r="BP30" s="17">
        <f t="shared" si="21"/>
        <v>100</v>
      </c>
      <c r="BQ30" s="18">
        <v>0</v>
      </c>
      <c r="BR30" s="21">
        <v>0</v>
      </c>
      <c r="BS30" s="17" t="e">
        <f t="shared" si="22"/>
        <v>#DIV/0!</v>
      </c>
      <c r="BT30" s="17">
        <f t="shared" si="1"/>
        <v>-65.90000000000009</v>
      </c>
      <c r="BU30" s="17">
        <f t="shared" si="2"/>
        <v>63.59999999999991</v>
      </c>
      <c r="BV30" s="17"/>
      <c r="BW30" s="7"/>
      <c r="BX30" s="7"/>
      <c r="BY30" s="7"/>
      <c r="BZ30" s="7"/>
      <c r="CA30" s="7"/>
      <c r="CB30" s="7"/>
      <c r="CC30" s="7"/>
      <c r="CD30" s="7"/>
    </row>
    <row r="31" spans="1:82" ht="18.75">
      <c r="A31" s="2">
        <v>16</v>
      </c>
      <c r="B31" s="16" t="s">
        <v>53</v>
      </c>
      <c r="C31" s="17">
        <f t="shared" si="23"/>
        <v>2160.3</v>
      </c>
      <c r="D31" s="17">
        <f t="shared" si="24"/>
        <v>2286</v>
      </c>
      <c r="E31" s="17">
        <f t="shared" si="3"/>
        <v>105.8186363005138</v>
      </c>
      <c r="F31" s="18">
        <f>I31+L31+O31+R31+U31+X31+AA31+AD31+6</f>
        <v>284</v>
      </c>
      <c r="G31" s="18">
        <f>J31+M31+P31+S31+V31+Y31+AB31+AE31+6.6</f>
        <v>409.70000000000005</v>
      </c>
      <c r="H31" s="17">
        <f t="shared" si="4"/>
        <v>144.2605633802817</v>
      </c>
      <c r="I31" s="18">
        <v>129</v>
      </c>
      <c r="J31" s="19">
        <v>135.8</v>
      </c>
      <c r="K31" s="17">
        <f t="shared" si="5"/>
        <v>105.27131782945737</v>
      </c>
      <c r="L31" s="18">
        <v>13.2</v>
      </c>
      <c r="M31" s="18">
        <v>83.9</v>
      </c>
      <c r="N31" s="17">
        <f t="shared" si="6"/>
        <v>635.6060606060606</v>
      </c>
      <c r="O31" s="18">
        <v>38.3</v>
      </c>
      <c r="P31" s="18">
        <v>40.7</v>
      </c>
      <c r="Q31" s="17">
        <f t="shared" si="25"/>
        <v>106.26631853785902</v>
      </c>
      <c r="R31" s="18">
        <v>81</v>
      </c>
      <c r="S31" s="18">
        <v>105</v>
      </c>
      <c r="T31" s="17">
        <f t="shared" si="7"/>
        <v>129.62962962962962</v>
      </c>
      <c r="U31" s="18">
        <v>16</v>
      </c>
      <c r="V31" s="18">
        <v>37.3</v>
      </c>
      <c r="W31" s="17">
        <f t="shared" si="8"/>
        <v>233.12499999999997</v>
      </c>
      <c r="X31" s="18"/>
      <c r="Y31" s="18"/>
      <c r="Z31" s="17" t="e">
        <f t="shared" si="9"/>
        <v>#DIV/0!</v>
      </c>
      <c r="AA31" s="18">
        <v>0.5</v>
      </c>
      <c r="AB31" s="18">
        <v>0.4</v>
      </c>
      <c r="AC31" s="17">
        <f t="shared" si="10"/>
        <v>80</v>
      </c>
      <c r="AD31" s="18"/>
      <c r="AE31" s="18"/>
      <c r="AF31" s="17" t="e">
        <f t="shared" si="11"/>
        <v>#DIV/0!</v>
      </c>
      <c r="AG31" s="18">
        <v>1876.3</v>
      </c>
      <c r="AH31" s="18">
        <v>1876.3</v>
      </c>
      <c r="AI31" s="17">
        <f t="shared" si="12"/>
        <v>100</v>
      </c>
      <c r="AJ31" s="23">
        <v>795.9</v>
      </c>
      <c r="AK31" s="17">
        <v>795.9</v>
      </c>
      <c r="AL31" s="17">
        <f t="shared" si="13"/>
        <v>100</v>
      </c>
      <c r="AM31" s="17">
        <v>557.5</v>
      </c>
      <c r="AN31" s="17">
        <v>557.5</v>
      </c>
      <c r="AO31" s="17">
        <f t="shared" si="14"/>
        <v>100</v>
      </c>
      <c r="AP31" s="18">
        <v>0</v>
      </c>
      <c r="AQ31" s="18">
        <v>0</v>
      </c>
      <c r="AR31" s="17" t="e">
        <f t="shared" si="15"/>
        <v>#DIV/0!</v>
      </c>
      <c r="AS31" s="18">
        <v>2260.8</v>
      </c>
      <c r="AT31" s="18">
        <v>2236.3</v>
      </c>
      <c r="AU31" s="17">
        <f t="shared" si="0"/>
        <v>98.91631280962491</v>
      </c>
      <c r="AV31" s="18">
        <v>527.9</v>
      </c>
      <c r="AW31" s="18">
        <v>512.5</v>
      </c>
      <c r="AX31" s="17">
        <f t="shared" si="16"/>
        <v>97.0827808297026</v>
      </c>
      <c r="AY31" s="17">
        <v>487.9</v>
      </c>
      <c r="AZ31" s="18">
        <v>477.5</v>
      </c>
      <c r="BA31" s="17">
        <f t="shared" si="26"/>
        <v>97.8684156589465</v>
      </c>
      <c r="BB31" s="18">
        <v>2</v>
      </c>
      <c r="BC31" s="18">
        <v>2</v>
      </c>
      <c r="BD31" s="17">
        <f t="shared" si="17"/>
        <v>100</v>
      </c>
      <c r="BE31" s="18">
        <v>402.2</v>
      </c>
      <c r="BF31" s="19">
        <v>402.2</v>
      </c>
      <c r="BG31" s="17">
        <f t="shared" si="18"/>
        <v>100</v>
      </c>
      <c r="BH31" s="18">
        <v>894.7</v>
      </c>
      <c r="BI31" s="18">
        <v>885.6</v>
      </c>
      <c r="BJ31" s="17">
        <f t="shared" si="19"/>
        <v>98.98289929585336</v>
      </c>
      <c r="BK31" s="21">
        <v>494.1</v>
      </c>
      <c r="BL31" s="21">
        <v>487.1</v>
      </c>
      <c r="BM31" s="17">
        <f t="shared" si="20"/>
        <v>98.5832827362882</v>
      </c>
      <c r="BN31" s="24">
        <v>107.4</v>
      </c>
      <c r="BO31" s="21">
        <v>105.4</v>
      </c>
      <c r="BP31" s="17">
        <f t="shared" si="21"/>
        <v>98.13780260707635</v>
      </c>
      <c r="BQ31" s="18">
        <v>0</v>
      </c>
      <c r="BR31" s="21">
        <v>0</v>
      </c>
      <c r="BS31" s="17" t="e">
        <f t="shared" si="22"/>
        <v>#DIV/0!</v>
      </c>
      <c r="BT31" s="17">
        <f t="shared" si="1"/>
        <v>-100.5</v>
      </c>
      <c r="BU31" s="17">
        <f t="shared" si="2"/>
        <v>49.69999999999982</v>
      </c>
      <c r="BV31" s="17"/>
      <c r="BW31" s="7"/>
      <c r="BX31" s="7"/>
      <c r="BY31" s="7"/>
      <c r="BZ31" s="7"/>
      <c r="CA31" s="7"/>
      <c r="CB31" s="7"/>
      <c r="CC31" s="7"/>
      <c r="CD31" s="7"/>
    </row>
    <row r="32" spans="1:82" ht="18.75">
      <c r="A32" s="2">
        <v>17</v>
      </c>
      <c r="B32" s="16" t="s">
        <v>54</v>
      </c>
      <c r="C32" s="17">
        <f t="shared" si="23"/>
        <v>2577.2000000000003</v>
      </c>
      <c r="D32" s="17">
        <f t="shared" si="24"/>
        <v>2612.7000000000003</v>
      </c>
      <c r="E32" s="17">
        <f t="shared" si="3"/>
        <v>101.37746391432563</v>
      </c>
      <c r="F32" s="18">
        <f>I32+L32+O32+R32+U32+X32+AA32+AD32+7</f>
        <v>265.9</v>
      </c>
      <c r="G32" s="18">
        <f>J32+M32+P32+S32+V32+Y32+AB32+AE32+9.3+0.1</f>
        <v>301.40000000000003</v>
      </c>
      <c r="H32" s="17">
        <f t="shared" si="4"/>
        <v>113.35088379089886</v>
      </c>
      <c r="I32" s="18">
        <v>89.2</v>
      </c>
      <c r="J32" s="18">
        <v>105.6</v>
      </c>
      <c r="K32" s="17">
        <f t="shared" si="5"/>
        <v>118.38565022421523</v>
      </c>
      <c r="L32" s="18">
        <v>0</v>
      </c>
      <c r="M32" s="18">
        <v>0</v>
      </c>
      <c r="N32" s="17" t="e">
        <f t="shared" si="6"/>
        <v>#DIV/0!</v>
      </c>
      <c r="O32" s="18">
        <v>35</v>
      </c>
      <c r="P32" s="18">
        <v>40.9</v>
      </c>
      <c r="Q32" s="17">
        <f t="shared" si="25"/>
        <v>116.85714285714286</v>
      </c>
      <c r="R32" s="18">
        <v>126</v>
      </c>
      <c r="S32" s="18">
        <v>132</v>
      </c>
      <c r="T32" s="17">
        <f t="shared" si="7"/>
        <v>104.76190476190477</v>
      </c>
      <c r="U32" s="18">
        <v>0.6</v>
      </c>
      <c r="V32" s="18">
        <v>1</v>
      </c>
      <c r="W32" s="17">
        <f t="shared" si="8"/>
        <v>166.66666666666669</v>
      </c>
      <c r="X32" s="18"/>
      <c r="Y32" s="18"/>
      <c r="Z32" s="17" t="e">
        <f t="shared" si="9"/>
        <v>#DIV/0!</v>
      </c>
      <c r="AA32" s="18">
        <v>8.1</v>
      </c>
      <c r="AB32" s="18">
        <v>12.5</v>
      </c>
      <c r="AC32" s="17">
        <f t="shared" si="10"/>
        <v>154.320987654321</v>
      </c>
      <c r="AD32" s="18"/>
      <c r="AE32" s="18"/>
      <c r="AF32" s="17" t="e">
        <f t="shared" si="11"/>
        <v>#DIV/0!</v>
      </c>
      <c r="AG32" s="18">
        <v>2311.3</v>
      </c>
      <c r="AH32" s="18">
        <v>2311.3</v>
      </c>
      <c r="AI32" s="17">
        <f t="shared" si="12"/>
        <v>100</v>
      </c>
      <c r="AJ32" s="17">
        <v>1730.5</v>
      </c>
      <c r="AK32" s="23">
        <v>1730.5</v>
      </c>
      <c r="AL32" s="17">
        <f t="shared" si="13"/>
        <v>100</v>
      </c>
      <c r="AM32" s="17">
        <v>0</v>
      </c>
      <c r="AN32" s="17">
        <v>0</v>
      </c>
      <c r="AO32" s="17" t="e">
        <f t="shared" si="14"/>
        <v>#DIV/0!</v>
      </c>
      <c r="AP32" s="18">
        <v>0</v>
      </c>
      <c r="AQ32" s="18">
        <v>0</v>
      </c>
      <c r="AR32" s="17" t="e">
        <f t="shared" si="15"/>
        <v>#DIV/0!</v>
      </c>
      <c r="AS32" s="18">
        <v>2704.4</v>
      </c>
      <c r="AT32" s="18">
        <v>2645</v>
      </c>
      <c r="AU32" s="17">
        <f t="shared" si="0"/>
        <v>97.80357935216684</v>
      </c>
      <c r="AV32" s="18">
        <v>588.5</v>
      </c>
      <c r="AW32" s="18">
        <v>578.4</v>
      </c>
      <c r="AX32" s="17">
        <f t="shared" si="16"/>
        <v>98.28377230246389</v>
      </c>
      <c r="AY32" s="17">
        <v>548</v>
      </c>
      <c r="AZ32" s="18">
        <v>542.9</v>
      </c>
      <c r="BA32" s="17">
        <f t="shared" si="26"/>
        <v>99.06934306569343</v>
      </c>
      <c r="BB32" s="18">
        <v>30.4</v>
      </c>
      <c r="BC32" s="18">
        <v>30</v>
      </c>
      <c r="BD32" s="17">
        <f t="shared" si="17"/>
        <v>98.6842105263158</v>
      </c>
      <c r="BE32" s="18">
        <v>526</v>
      </c>
      <c r="BF32" s="18">
        <v>521.5</v>
      </c>
      <c r="BG32" s="17">
        <f t="shared" si="18"/>
        <v>99.1444866920152</v>
      </c>
      <c r="BH32" s="18">
        <v>1156.2</v>
      </c>
      <c r="BI32" s="20">
        <v>1112.1</v>
      </c>
      <c r="BJ32" s="17">
        <f t="shared" si="19"/>
        <v>96.18578100674623</v>
      </c>
      <c r="BK32" s="21">
        <v>811.2</v>
      </c>
      <c r="BL32" s="24">
        <v>811.2</v>
      </c>
      <c r="BM32" s="17">
        <f t="shared" si="20"/>
        <v>100</v>
      </c>
      <c r="BN32" s="24">
        <v>232.8</v>
      </c>
      <c r="BO32" s="21">
        <v>200.9</v>
      </c>
      <c r="BP32" s="17">
        <f t="shared" si="21"/>
        <v>86.29725085910653</v>
      </c>
      <c r="BQ32" s="18">
        <v>0</v>
      </c>
      <c r="BR32" s="21">
        <v>0</v>
      </c>
      <c r="BS32" s="17" t="e">
        <f t="shared" si="22"/>
        <v>#DIV/0!</v>
      </c>
      <c r="BT32" s="17">
        <f t="shared" si="1"/>
        <v>-127.19999999999982</v>
      </c>
      <c r="BU32" s="17">
        <f t="shared" si="2"/>
        <v>-32.29999999999973</v>
      </c>
      <c r="BV32" s="17"/>
      <c r="BW32" s="7"/>
      <c r="BX32" s="7"/>
      <c r="BY32" s="7"/>
      <c r="BZ32" s="7"/>
      <c r="CA32" s="7"/>
      <c r="CB32" s="7"/>
      <c r="CC32" s="7"/>
      <c r="CD32" s="7"/>
    </row>
    <row r="33" spans="1:82" ht="18.75">
      <c r="A33" s="2">
        <v>18</v>
      </c>
      <c r="B33" s="16" t="s">
        <v>55</v>
      </c>
      <c r="C33" s="17">
        <f t="shared" si="23"/>
        <v>1899.3999999999999</v>
      </c>
      <c r="D33" s="17">
        <f t="shared" si="24"/>
        <v>1917.8</v>
      </c>
      <c r="E33" s="17">
        <f t="shared" si="3"/>
        <v>100.96872696641046</v>
      </c>
      <c r="F33" s="18">
        <f>I33+L33+O33+R33+U33+X33+AA33+AD33+8.1+21</f>
        <v>183.8</v>
      </c>
      <c r="G33" s="18">
        <f>J33+M33+P33+S33+V33+Y33+AB33+AE33+7.9+21.9</f>
        <v>202.20000000000002</v>
      </c>
      <c r="H33" s="17">
        <f t="shared" si="4"/>
        <v>110.01088139281829</v>
      </c>
      <c r="I33" s="18">
        <v>38.3</v>
      </c>
      <c r="J33" s="19">
        <v>49.3</v>
      </c>
      <c r="K33" s="17">
        <f t="shared" si="5"/>
        <v>128.7206266318538</v>
      </c>
      <c r="L33" s="18">
        <v>0</v>
      </c>
      <c r="M33" s="18">
        <v>0</v>
      </c>
      <c r="N33" s="17" t="e">
        <f t="shared" si="6"/>
        <v>#DIV/0!</v>
      </c>
      <c r="O33" s="18">
        <v>26</v>
      </c>
      <c r="P33" s="18">
        <v>28.2</v>
      </c>
      <c r="Q33" s="17">
        <f t="shared" si="25"/>
        <v>108.46153846153845</v>
      </c>
      <c r="R33" s="18">
        <v>80</v>
      </c>
      <c r="S33" s="18">
        <v>82.7</v>
      </c>
      <c r="T33" s="17">
        <f t="shared" si="7"/>
        <v>103.375</v>
      </c>
      <c r="U33" s="18">
        <v>10</v>
      </c>
      <c r="V33" s="18">
        <v>11.8</v>
      </c>
      <c r="W33" s="17">
        <f t="shared" si="8"/>
        <v>118.00000000000001</v>
      </c>
      <c r="X33" s="18"/>
      <c r="Y33" s="18"/>
      <c r="Z33" s="17" t="e">
        <f t="shared" si="9"/>
        <v>#DIV/0!</v>
      </c>
      <c r="AA33" s="18">
        <v>0.4</v>
      </c>
      <c r="AB33" s="18">
        <v>0.4</v>
      </c>
      <c r="AC33" s="17">
        <f t="shared" si="10"/>
        <v>100</v>
      </c>
      <c r="AD33" s="18"/>
      <c r="AE33" s="18"/>
      <c r="AF33" s="17" t="e">
        <f t="shared" si="11"/>
        <v>#DIV/0!</v>
      </c>
      <c r="AG33" s="18">
        <v>1715.6</v>
      </c>
      <c r="AH33" s="18">
        <v>1715.6</v>
      </c>
      <c r="AI33" s="17">
        <f t="shared" si="12"/>
        <v>100</v>
      </c>
      <c r="AJ33" s="17">
        <v>1370</v>
      </c>
      <c r="AK33" s="23">
        <v>1370</v>
      </c>
      <c r="AL33" s="17">
        <f t="shared" si="13"/>
        <v>100</v>
      </c>
      <c r="AM33" s="17">
        <v>159.3</v>
      </c>
      <c r="AN33" s="17">
        <v>159.3</v>
      </c>
      <c r="AO33" s="17">
        <f t="shared" si="14"/>
        <v>100</v>
      </c>
      <c r="AP33" s="18">
        <v>0</v>
      </c>
      <c r="AQ33" s="18">
        <v>0</v>
      </c>
      <c r="AR33" s="17" t="e">
        <f t="shared" si="15"/>
        <v>#DIV/0!</v>
      </c>
      <c r="AS33" s="18">
        <v>1952.9</v>
      </c>
      <c r="AT33" s="18">
        <v>1937.7</v>
      </c>
      <c r="AU33" s="17">
        <f>AT33/AS33*100</f>
        <v>99.22167033642275</v>
      </c>
      <c r="AV33" s="18">
        <v>596.5</v>
      </c>
      <c r="AW33" s="18">
        <v>590.4</v>
      </c>
      <c r="AX33" s="17">
        <f t="shared" si="16"/>
        <v>98.97736797988264</v>
      </c>
      <c r="AY33" s="17">
        <v>554.5</v>
      </c>
      <c r="AZ33" s="18">
        <v>553.4</v>
      </c>
      <c r="BA33" s="17">
        <f t="shared" si="26"/>
        <v>99.80162308385933</v>
      </c>
      <c r="BB33" s="18">
        <v>0</v>
      </c>
      <c r="BC33" s="18">
        <v>0</v>
      </c>
      <c r="BD33" s="17">
        <v>0</v>
      </c>
      <c r="BE33" s="18">
        <v>476.6</v>
      </c>
      <c r="BF33" s="18">
        <v>476.6</v>
      </c>
      <c r="BG33" s="17">
        <f t="shared" si="18"/>
        <v>100</v>
      </c>
      <c r="BH33" s="18">
        <v>826.2</v>
      </c>
      <c r="BI33" s="18">
        <v>817.4</v>
      </c>
      <c r="BJ33" s="17">
        <f t="shared" si="19"/>
        <v>98.9348825950133</v>
      </c>
      <c r="BK33" s="21">
        <v>677.5</v>
      </c>
      <c r="BL33" s="21">
        <v>668.6</v>
      </c>
      <c r="BM33" s="17">
        <f t="shared" si="20"/>
        <v>98.68634686346863</v>
      </c>
      <c r="BN33" s="25">
        <v>0.7</v>
      </c>
      <c r="BO33" s="24">
        <v>0.7</v>
      </c>
      <c r="BP33" s="17">
        <f t="shared" si="21"/>
        <v>100</v>
      </c>
      <c r="BQ33" s="18">
        <v>0</v>
      </c>
      <c r="BR33" s="21">
        <v>0</v>
      </c>
      <c r="BS33" s="17" t="e">
        <f t="shared" si="22"/>
        <v>#DIV/0!</v>
      </c>
      <c r="BT33" s="17">
        <f t="shared" si="1"/>
        <v>-53.50000000000023</v>
      </c>
      <c r="BU33" s="17">
        <f t="shared" si="2"/>
        <v>-19.90000000000009</v>
      </c>
      <c r="BV33" s="17"/>
      <c r="BW33" s="7"/>
      <c r="BX33" s="7"/>
      <c r="BY33" s="7"/>
      <c r="BZ33" s="7"/>
      <c r="CA33" s="7"/>
      <c r="CB33" s="7"/>
      <c r="CC33" s="7"/>
      <c r="CD33" s="7"/>
    </row>
    <row r="34" spans="1:82" ht="18.75">
      <c r="A34" s="2">
        <v>19</v>
      </c>
      <c r="B34" s="16" t="s">
        <v>56</v>
      </c>
      <c r="C34" s="17">
        <f t="shared" si="23"/>
        <v>5181.1</v>
      </c>
      <c r="D34" s="17">
        <f t="shared" si="24"/>
        <v>5206.2</v>
      </c>
      <c r="E34" s="17">
        <f t="shared" si="3"/>
        <v>100.48445310841325</v>
      </c>
      <c r="F34" s="18">
        <f>I34+L34+O34+R34+U34+X34+AA34+AD34+7.5+0.9</f>
        <v>673.6</v>
      </c>
      <c r="G34" s="29">
        <f>J34+M34+P34+S34+V34+Y34+AB34+AE34+8.1+0.9</f>
        <v>698.6999999999999</v>
      </c>
      <c r="H34" s="17">
        <f t="shared" si="4"/>
        <v>103.72624703087885</v>
      </c>
      <c r="I34" s="18">
        <v>211</v>
      </c>
      <c r="J34" s="18">
        <v>220.8</v>
      </c>
      <c r="K34" s="17">
        <f t="shared" si="5"/>
        <v>104.64454976303318</v>
      </c>
      <c r="L34" s="18">
        <v>32</v>
      </c>
      <c r="M34" s="18">
        <v>38.8</v>
      </c>
      <c r="N34" s="17">
        <f t="shared" si="6"/>
        <v>121.24999999999999</v>
      </c>
      <c r="O34" s="18">
        <v>51</v>
      </c>
      <c r="P34" s="18">
        <v>52.8</v>
      </c>
      <c r="Q34" s="17">
        <f t="shared" si="25"/>
        <v>103.52941176470587</v>
      </c>
      <c r="R34" s="18">
        <v>268</v>
      </c>
      <c r="S34" s="19">
        <v>268.7</v>
      </c>
      <c r="T34" s="17">
        <f t="shared" si="7"/>
        <v>100.26119402985074</v>
      </c>
      <c r="U34" s="18">
        <v>1.2</v>
      </c>
      <c r="V34" s="18">
        <v>5.8</v>
      </c>
      <c r="W34" s="17">
        <f t="shared" si="8"/>
        <v>483.3333333333333</v>
      </c>
      <c r="X34" s="18"/>
      <c r="Y34" s="18"/>
      <c r="Z34" s="17" t="e">
        <f t="shared" si="9"/>
        <v>#DIV/0!</v>
      </c>
      <c r="AA34" s="18">
        <v>102</v>
      </c>
      <c r="AB34" s="18">
        <v>102.8</v>
      </c>
      <c r="AC34" s="17">
        <f t="shared" si="10"/>
        <v>100.7843137254902</v>
      </c>
      <c r="AD34" s="18"/>
      <c r="AE34" s="18"/>
      <c r="AF34" s="17" t="e">
        <f t="shared" si="11"/>
        <v>#DIV/0!</v>
      </c>
      <c r="AG34" s="19">
        <v>4507.5</v>
      </c>
      <c r="AH34" s="19">
        <v>4507.5</v>
      </c>
      <c r="AI34" s="17">
        <f t="shared" si="12"/>
        <v>100</v>
      </c>
      <c r="AJ34" s="17">
        <v>1792.6</v>
      </c>
      <c r="AK34" s="17">
        <v>1792.6</v>
      </c>
      <c r="AL34" s="17">
        <f t="shared" si="13"/>
        <v>100</v>
      </c>
      <c r="AM34" s="17">
        <v>51.4</v>
      </c>
      <c r="AN34" s="23">
        <v>51.4</v>
      </c>
      <c r="AO34" s="17">
        <f t="shared" si="14"/>
        <v>100</v>
      </c>
      <c r="AP34" s="18">
        <v>0</v>
      </c>
      <c r="AQ34" s="18">
        <v>0</v>
      </c>
      <c r="AR34" s="17" t="e">
        <f t="shared" si="15"/>
        <v>#DIV/0!</v>
      </c>
      <c r="AS34" s="20">
        <v>5257.4</v>
      </c>
      <c r="AT34" s="18">
        <v>5248.8</v>
      </c>
      <c r="AU34" s="17">
        <f>AT34/AS34*100</f>
        <v>99.83642104462282</v>
      </c>
      <c r="AV34" s="18">
        <v>678.2</v>
      </c>
      <c r="AW34" s="19">
        <v>673.1</v>
      </c>
      <c r="AX34" s="17">
        <f t="shared" si="16"/>
        <v>99.24800943674433</v>
      </c>
      <c r="AY34" s="17">
        <v>626.1</v>
      </c>
      <c r="AZ34" s="19">
        <v>626.1</v>
      </c>
      <c r="BA34" s="17">
        <f t="shared" si="26"/>
        <v>100</v>
      </c>
      <c r="BB34" s="18">
        <v>21</v>
      </c>
      <c r="BC34" s="18">
        <v>21</v>
      </c>
      <c r="BD34" s="17">
        <f t="shared" si="17"/>
        <v>100</v>
      </c>
      <c r="BE34" s="18">
        <v>2793.9</v>
      </c>
      <c r="BF34" s="18">
        <v>2790.4</v>
      </c>
      <c r="BG34" s="17">
        <f t="shared" si="18"/>
        <v>99.87472708400443</v>
      </c>
      <c r="BH34" s="18">
        <v>1482.6</v>
      </c>
      <c r="BI34" s="19">
        <v>1482.6</v>
      </c>
      <c r="BJ34" s="17">
        <f t="shared" si="19"/>
        <v>100</v>
      </c>
      <c r="BK34" s="21">
        <v>875.8</v>
      </c>
      <c r="BL34" s="24">
        <v>875.8</v>
      </c>
      <c r="BM34" s="17">
        <f t="shared" si="20"/>
        <v>100</v>
      </c>
      <c r="BN34" s="21">
        <v>455.5</v>
      </c>
      <c r="BO34" s="21">
        <v>455.5</v>
      </c>
      <c r="BP34" s="17">
        <f t="shared" si="21"/>
        <v>100</v>
      </c>
      <c r="BQ34" s="18">
        <v>0</v>
      </c>
      <c r="BR34" s="21">
        <v>0</v>
      </c>
      <c r="BS34" s="17" t="e">
        <f t="shared" si="22"/>
        <v>#DIV/0!</v>
      </c>
      <c r="BT34" s="17">
        <f t="shared" si="1"/>
        <v>-76.29999999999927</v>
      </c>
      <c r="BU34" s="17">
        <f t="shared" si="2"/>
        <v>-42.600000000000364</v>
      </c>
      <c r="BV34" s="17"/>
      <c r="BW34" s="7"/>
      <c r="BX34" s="7"/>
      <c r="BY34" s="7"/>
      <c r="BZ34" s="7"/>
      <c r="CA34" s="7"/>
      <c r="CB34" s="7"/>
      <c r="CC34" s="7"/>
      <c r="CD34" s="7"/>
    </row>
    <row r="35" spans="1:83" ht="18">
      <c r="A35" s="35" t="s">
        <v>27</v>
      </c>
      <c r="B35" s="36"/>
      <c r="C35" s="17">
        <f>SUM(C16:C34)</f>
        <v>96315.90000000001</v>
      </c>
      <c r="D35" s="17">
        <f>SUM(D16:D34)</f>
        <v>99283.2</v>
      </c>
      <c r="E35" s="30">
        <f t="shared" si="3"/>
        <v>103.08079974334454</v>
      </c>
      <c r="F35" s="30">
        <f>SUM(F16:F34)</f>
        <v>21263.100000000002</v>
      </c>
      <c r="G35" s="31">
        <f>SUM(G16:G34)</f>
        <v>24232</v>
      </c>
      <c r="H35" s="30">
        <f>G35/F35*100</f>
        <v>113.96268653206727</v>
      </c>
      <c r="I35" s="31">
        <f>SUM(I16:I34)</f>
        <v>10404.1</v>
      </c>
      <c r="J35" s="31">
        <f>SUM(J16:J34)</f>
        <v>11610.299999999996</v>
      </c>
      <c r="K35" s="31">
        <f>J35/I35*100</f>
        <v>111.59350640612831</v>
      </c>
      <c r="L35" s="31">
        <f>SUM(L16:L34)</f>
        <v>366.7</v>
      </c>
      <c r="M35" s="31">
        <f>SUM(M16:M34)</f>
        <v>455.7999999999999</v>
      </c>
      <c r="N35" s="30">
        <f>M35/L35*100</f>
        <v>124.29779110989907</v>
      </c>
      <c r="O35" s="31">
        <f>SUM(O16:O34)</f>
        <v>1281.3999999999999</v>
      </c>
      <c r="P35" s="31">
        <f>SUM(P16:P34)</f>
        <v>1336.9000000000003</v>
      </c>
      <c r="Q35" s="30">
        <f>P35/O35*100</f>
        <v>104.3312002497269</v>
      </c>
      <c r="R35" s="31">
        <f>SUM(R16:R34)</f>
        <v>5436.700000000001</v>
      </c>
      <c r="S35" s="31">
        <f>SUM(S16:S34)</f>
        <v>5617.500000000001</v>
      </c>
      <c r="T35" s="30">
        <f>S35/R35*100</f>
        <v>103.32554674710764</v>
      </c>
      <c r="U35" s="31">
        <f>SUM(U16:U34)</f>
        <v>542.2000000000002</v>
      </c>
      <c r="V35" s="31">
        <f>SUM(V16:V34)</f>
        <v>969.6999999999997</v>
      </c>
      <c r="W35" s="30">
        <f>V35/U35*100</f>
        <v>178.84544448542962</v>
      </c>
      <c r="X35" s="30">
        <f>SUM(X16:X34)</f>
        <v>0</v>
      </c>
      <c r="Y35" s="30">
        <f>SUM(Y16:Y34)</f>
        <v>0</v>
      </c>
      <c r="Z35" s="30" t="e">
        <f>Y35/X35*100</f>
        <v>#DIV/0!</v>
      </c>
      <c r="AA35" s="31">
        <f>SUM(AA16:AA34)</f>
        <v>254.6</v>
      </c>
      <c r="AB35" s="31">
        <f>SUM(AB16:AB34)</f>
        <v>195</v>
      </c>
      <c r="AC35" s="30">
        <f>AB35/AA35*100</f>
        <v>76.59073055773763</v>
      </c>
      <c r="AD35" s="30">
        <f>SUM(AD16:AD34)</f>
        <v>0</v>
      </c>
      <c r="AE35" s="30">
        <f>SUM(AE16:AE34)</f>
        <v>0</v>
      </c>
      <c r="AF35" s="30" t="e">
        <f>AE35/AD35*100</f>
        <v>#DIV/0!</v>
      </c>
      <c r="AG35" s="31">
        <f>SUM(AG16:AG34)</f>
        <v>75052.8</v>
      </c>
      <c r="AH35" s="31">
        <f>SUM(AH16:AH34)</f>
        <v>75051.2</v>
      </c>
      <c r="AI35" s="30">
        <f>AH35/AG35*100</f>
        <v>99.99786816747675</v>
      </c>
      <c r="AJ35" s="31">
        <f>SUM(AJ16:AJ34)</f>
        <v>31708.300000000003</v>
      </c>
      <c r="AK35" s="31">
        <f>SUM(AK16:AK34)</f>
        <v>31708.300000000003</v>
      </c>
      <c r="AL35" s="30">
        <f>AK35/AJ35*100</f>
        <v>100</v>
      </c>
      <c r="AM35" s="31">
        <f>SUM(AM16:AM34)</f>
        <v>5467.7</v>
      </c>
      <c r="AN35" s="31">
        <f>SUM(AN16:AN34)</f>
        <v>5467.7</v>
      </c>
      <c r="AO35" s="30">
        <f>AN35/AM35*100</f>
        <v>100</v>
      </c>
      <c r="AP35" s="30">
        <f>SUM(AP16:AP34)</f>
        <v>0</v>
      </c>
      <c r="AQ35" s="30">
        <f>SUM(AQ16:AQ34)</f>
        <v>0</v>
      </c>
      <c r="AR35" s="30" t="e">
        <f>AQ35/AP35*100</f>
        <v>#DIV/0!</v>
      </c>
      <c r="AS35" s="30">
        <f>SUM(AS16:AS34)</f>
        <v>104493.59999999999</v>
      </c>
      <c r="AT35" s="30">
        <f>SUM(AT16:AT34)</f>
        <v>100658.5</v>
      </c>
      <c r="AU35" s="30">
        <f>AT35/AS35*100</f>
        <v>96.32982307050385</v>
      </c>
      <c r="AV35" s="30">
        <f>SUM(AV16:AV34)</f>
        <v>14226.5</v>
      </c>
      <c r="AW35" s="30">
        <f>SUM(AW16:AW34)</f>
        <v>13953.199999999999</v>
      </c>
      <c r="AX35" s="30">
        <f>AW35/AV35*100</f>
        <v>98.07893719467191</v>
      </c>
      <c r="AY35" s="30">
        <f>SUM(AY16:AY34)</f>
        <v>13350.7</v>
      </c>
      <c r="AZ35" s="30">
        <f>SUM(AZ16:AZ34)</f>
        <v>13182.3</v>
      </c>
      <c r="BA35" s="30">
        <f>AZ35/AY35*100</f>
        <v>98.73864291759982</v>
      </c>
      <c r="BB35" s="30">
        <f>SUM(BB16:BB34)</f>
        <v>981.3999999999999</v>
      </c>
      <c r="BC35" s="30">
        <f>SUM(BC16:BC34)</f>
        <v>818.8</v>
      </c>
      <c r="BD35" s="30">
        <f>BC35/BB35*100</f>
        <v>83.43183207662523</v>
      </c>
      <c r="BE35" s="30">
        <f>SUM(BE16:BE34)</f>
        <v>48173.299999999996</v>
      </c>
      <c r="BF35" s="30">
        <f>SUM(BF16:BF34)</f>
        <v>45390.4</v>
      </c>
      <c r="BG35" s="30">
        <f>BF35/BE35*100</f>
        <v>94.22314850757579</v>
      </c>
      <c r="BH35" s="30">
        <f>SUM(BH16:BH34)</f>
        <v>25206.7</v>
      </c>
      <c r="BI35" s="30">
        <f>SUM(BI16:BI34)</f>
        <v>24600.499999999996</v>
      </c>
      <c r="BJ35" s="30">
        <f>BI35/BH35*100</f>
        <v>97.59508384675502</v>
      </c>
      <c r="BK35" s="30">
        <f>SUM(BK16:BK34)</f>
        <v>14566.3</v>
      </c>
      <c r="BL35" s="30">
        <f>SUM(BL16:BL34)</f>
        <v>14348.200000000003</v>
      </c>
      <c r="BM35" s="30">
        <f>BL35/BK35*100</f>
        <v>98.50270830615877</v>
      </c>
      <c r="BN35" s="30">
        <f>SUM(BN16:BN34)</f>
        <v>3440.9</v>
      </c>
      <c r="BO35" s="30">
        <f>SUM(BO16:BO34)</f>
        <v>3145</v>
      </c>
      <c r="BP35" s="30">
        <f>BO35/BN35*100</f>
        <v>91.40050568165306</v>
      </c>
      <c r="BQ35" s="30">
        <f>SUM(BQ16:BQ34)</f>
        <v>0</v>
      </c>
      <c r="BR35" s="30">
        <f>SUM(BR16:BR34)</f>
        <v>0</v>
      </c>
      <c r="BS35" s="30" t="e">
        <f>BR35/BQ35*100</f>
        <v>#DIV/0!</v>
      </c>
      <c r="BT35" s="30">
        <f t="shared" si="1"/>
        <v>-8177.6999999999825</v>
      </c>
      <c r="BU35" s="30">
        <f>D35-AT35</f>
        <v>-1375.300000000003</v>
      </c>
      <c r="BV35" s="17"/>
      <c r="BW35" s="7"/>
      <c r="BX35" s="7"/>
      <c r="BY35" s="7"/>
      <c r="BZ35" s="7"/>
      <c r="CA35" s="7"/>
      <c r="CB35" s="7"/>
      <c r="CC35" s="7"/>
      <c r="CD35" s="7"/>
      <c r="CE35" s="7"/>
    </row>
    <row r="36" spans="1:7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4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ht="15" customHeight="1">
      <c r="A37" s="8"/>
      <c r="B37" s="8"/>
      <c r="C37" s="37" t="s">
        <v>61</v>
      </c>
      <c r="D37" s="37"/>
      <c r="E37" s="37"/>
      <c r="F37" s="37"/>
      <c r="G37" s="10"/>
      <c r="H37" s="1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ht="15" customHeight="1">
      <c r="A38" s="9"/>
      <c r="B38" s="9"/>
      <c r="C38" s="37" t="s">
        <v>57</v>
      </c>
      <c r="D38" s="37"/>
      <c r="E38" s="37"/>
      <c r="F38" s="37"/>
      <c r="G38" s="37"/>
      <c r="H38" s="37"/>
      <c r="I38" s="7"/>
      <c r="J38" s="68" t="s">
        <v>62</v>
      </c>
      <c r="K38" s="68"/>
      <c r="L38" s="68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ht="15">
      <c r="A39" s="10"/>
      <c r="B39" s="10"/>
      <c r="C39" s="10"/>
      <c r="D39" s="10"/>
      <c r="E39" s="10"/>
      <c r="F39" s="10"/>
      <c r="G39" s="10"/>
      <c r="H39" s="1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ht="15" customHeight="1">
      <c r="A40" s="9"/>
      <c r="B40" s="9"/>
      <c r="C40" s="37" t="s">
        <v>58</v>
      </c>
      <c r="D40" s="37"/>
      <c r="E40" s="37"/>
      <c r="F40" s="37"/>
      <c r="G40" s="37"/>
      <c r="H40" s="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ht="15" customHeight="1">
      <c r="A41" s="9"/>
      <c r="B41" s="9"/>
      <c r="C41" s="37" t="s">
        <v>57</v>
      </c>
      <c r="D41" s="37"/>
      <c r="E41" s="37"/>
      <c r="F41" s="37"/>
      <c r="G41" s="37"/>
      <c r="H41" s="10"/>
      <c r="I41" s="7"/>
      <c r="J41" s="68" t="s">
        <v>59</v>
      </c>
      <c r="K41" s="68"/>
      <c r="L41" s="68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</row>
    <row r="42" spans="1:74" ht="18">
      <c r="A42" s="11"/>
      <c r="B42" s="11"/>
      <c r="C42" s="15"/>
      <c r="D42" s="15"/>
      <c r="E42" s="15"/>
      <c r="F42" s="15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</row>
    <row r="43" spans="1:74" ht="18">
      <c r="A43" s="11"/>
      <c r="B43" s="11"/>
      <c r="C43" s="38" t="s">
        <v>63</v>
      </c>
      <c r="D43" s="38"/>
      <c r="E43" s="38"/>
      <c r="F43" s="15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</row>
    <row r="44" spans="1:74" ht="18">
      <c r="A44" s="11"/>
      <c r="B44" s="11"/>
      <c r="C44" s="39" t="s">
        <v>60</v>
      </c>
      <c r="D44" s="39"/>
      <c r="E44" s="15"/>
      <c r="F44" s="15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8" ht="12.75" customHeight="1">
      <c r="A45" s="32"/>
      <c r="B45" s="32"/>
      <c r="C45" s="1"/>
      <c r="D45" s="1"/>
      <c r="E45" s="1"/>
      <c r="F45" s="1"/>
      <c r="G45" s="1"/>
      <c r="H45" s="1"/>
    </row>
    <row r="46" spans="1:8" ht="12.75">
      <c r="A46" s="12"/>
      <c r="B46" s="12"/>
      <c r="C46" s="1"/>
      <c r="D46" s="1"/>
      <c r="E46" s="1"/>
      <c r="F46" s="1"/>
      <c r="G46" s="1"/>
      <c r="H46" s="1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</sheetData>
  <sheetProtection/>
  <mergeCells count="51">
    <mergeCell ref="R2:T2"/>
    <mergeCell ref="R1:T1"/>
    <mergeCell ref="L3:N3"/>
    <mergeCell ref="O12:Q13"/>
    <mergeCell ref="R12:T13"/>
    <mergeCell ref="R3:T3"/>
    <mergeCell ref="AS10:AU13"/>
    <mergeCell ref="J38:L38"/>
    <mergeCell ref="C40:G40"/>
    <mergeCell ref="C41:G41"/>
    <mergeCell ref="J41:L41"/>
    <mergeCell ref="AD12:AF13"/>
    <mergeCell ref="AP12:AR13"/>
    <mergeCell ref="C10:E13"/>
    <mergeCell ref="BT10:BV13"/>
    <mergeCell ref="AY12:BA12"/>
    <mergeCell ref="AY13:BA13"/>
    <mergeCell ref="BN13:BP13"/>
    <mergeCell ref="BK13:BM13"/>
    <mergeCell ref="BH12:BJ13"/>
    <mergeCell ref="BQ12:BS13"/>
    <mergeCell ref="BE12:BG13"/>
    <mergeCell ref="AV11:BS11"/>
    <mergeCell ref="BK12:BP12"/>
    <mergeCell ref="U4:W4"/>
    <mergeCell ref="C6:N6"/>
    <mergeCell ref="F11:H13"/>
    <mergeCell ref="I11:AF11"/>
    <mergeCell ref="U12:W13"/>
    <mergeCell ref="AA12:AC13"/>
    <mergeCell ref="C7:R7"/>
    <mergeCell ref="J8:M8"/>
    <mergeCell ref="I12:K13"/>
    <mergeCell ref="L12:N13"/>
    <mergeCell ref="AV12:AX13"/>
    <mergeCell ref="BB12:BD13"/>
    <mergeCell ref="AV10:BS10"/>
    <mergeCell ref="A10:B14"/>
    <mergeCell ref="AG11:AI13"/>
    <mergeCell ref="X12:Z13"/>
    <mergeCell ref="AM12:AO13"/>
    <mergeCell ref="F10:AR10"/>
    <mergeCell ref="AJ11:AR11"/>
    <mergeCell ref="AJ12:AL13"/>
    <mergeCell ref="A45:B45"/>
    <mergeCell ref="A15:B15"/>
    <mergeCell ref="A35:B35"/>
    <mergeCell ref="C37:F37"/>
    <mergeCell ref="C38:H38"/>
    <mergeCell ref="C43:E43"/>
    <mergeCell ref="C44:D44"/>
  </mergeCells>
  <printOptions/>
  <pageMargins left="0.5905511811023623" right="0.2755905511811024" top="0.2362204724409449" bottom="0.2362204724409449" header="0.2362204724409449" footer="0.2362204724409449"/>
  <pageSetup horizontalDpi="600" verticalDpi="600" orientation="landscape" paperSize="9" scale="50" r:id="rId1"/>
  <colBreaks count="3" manualBreakCount="3">
    <brk id="20" max="65535" man="1"/>
    <brk id="38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2011-01-18T09:38:26Z</cp:lastPrinted>
  <dcterms:created xsi:type="dcterms:W3CDTF">2007-01-16T05:35:41Z</dcterms:created>
  <dcterms:modified xsi:type="dcterms:W3CDTF">2011-01-18T11:04:19Z</dcterms:modified>
  <cp:category/>
  <cp:version/>
  <cp:contentType/>
  <cp:contentStatus/>
</cp:coreProperties>
</file>