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<sst xmlns="http://schemas.openxmlformats.org/spreadsheetml/2006/main" count="143" uniqueCount="66">
  <si>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</si>
  <si>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</si>
  <si>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</si>
  <si>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</si>
  <si>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</si>
  <si>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</si>
  <si>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</si>
  <si>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</si>
  <si>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</si>
  <si>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</si>
  <si>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</si>
  <si>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</si>
  <si>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</si>
  <si>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</si>
  <si>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</si>
  <si>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</si>
  <si>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</si>
  <si>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</si>
  <si>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</si>
  <si>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</si>
  <si>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</si>
  <si>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</si>
  <si>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</si>
  <si>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</si>
  <si>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</si>
  <si>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</si>
  <si>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</si>
  <si>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</si>
  <si>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</si>
  <si>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</si>
  <si>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</si>
  <si>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</si>
  <si>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</si>
  <si>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</si>
  <si>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</si>
  <si>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</si>
  <si>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</si>
  <si>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</si>
  <si>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</si>
  <si>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</si>
  <si>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</si>
  <si>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</si>
  <si>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</si>
  <si>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</si>
  <si>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</si>
  <si>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</si>
  <si>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</si>
  <si>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</si>
  <si>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</si>
  <si>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</si>
  <si>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</si>
  <si>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</si>
  <si>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</si>
  <si>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</si>
  <si>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</si>
  <si>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</si>
  <si>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</si>
  <si>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</si>
  <si>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</si>
  <si>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</si>
  <si>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</si>
  <si>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</si>
  <si>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</si>
  <si>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Л.И.Анисимова</t>
  </si>
  <si>
    <t>Исп. И.В.Васильева</t>
  </si>
  <si>
    <t>об исполнении бюджетов поселений Вурнарского района на 1 октября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</si>
</sst>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164" fontId="6" fillId="2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BE28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N37" sqref="BN37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7" width="9.25390625" style="0" bestFit="1" customWidth="1"/>
    <col min="28" max="28" width="9.75390625" style="0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4.75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39" width="11.625" style="0" customWidth="1"/>
    <col min="40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14.87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82" t="s">
        <v>36</v>
      </c>
      <c r="S1" s="82"/>
      <c r="T1" s="82"/>
    </row>
    <row r="2" spans="18:20" ht="12" customHeight="1">
      <c r="R2" s="82" t="s">
        <v>37</v>
      </c>
      <c r="S2" s="82"/>
      <c r="T2" s="8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4" t="s">
        <v>27</v>
      </c>
      <c r="M3" s="74"/>
      <c r="N3" s="74"/>
      <c r="O3" s="1"/>
      <c r="P3" s="1"/>
      <c r="Q3" s="1"/>
      <c r="R3" s="74" t="s">
        <v>38</v>
      </c>
      <c r="S3" s="74"/>
      <c r="T3" s="7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74" t="s">
        <v>27</v>
      </c>
      <c r="V4" s="74"/>
      <c r="W4" s="7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75" t="s">
        <v>0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80" t="s">
        <v>65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81" t="s">
        <v>1</v>
      </c>
      <c r="K8" s="81"/>
      <c r="L8" s="81"/>
      <c r="M8" s="8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55" t="s">
        <v>2</v>
      </c>
      <c r="B10" s="55"/>
      <c r="C10" s="65" t="s">
        <v>3</v>
      </c>
      <c r="D10" s="66"/>
      <c r="E10" s="67"/>
      <c r="F10" s="56" t="s">
        <v>4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55" t="s">
        <v>5</v>
      </c>
      <c r="AW10" s="55"/>
      <c r="AX10" s="55"/>
      <c r="AY10" s="56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8"/>
      <c r="BW10" s="49" t="s">
        <v>35</v>
      </c>
      <c r="BX10" s="50"/>
      <c r="BY10" s="51"/>
    </row>
    <row r="11" spans="1:77" ht="14.25">
      <c r="A11" s="55"/>
      <c r="B11" s="55"/>
      <c r="C11" s="68"/>
      <c r="D11" s="69"/>
      <c r="E11" s="70"/>
      <c r="F11" s="76" t="s">
        <v>6</v>
      </c>
      <c r="G11" s="76"/>
      <c r="H11" s="76"/>
      <c r="I11" s="77" t="s">
        <v>7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55" t="s">
        <v>8</v>
      </c>
      <c r="AH11" s="55"/>
      <c r="AI11" s="55"/>
      <c r="AJ11" s="56" t="s">
        <v>7</v>
      </c>
      <c r="AK11" s="57"/>
      <c r="AL11" s="57"/>
      <c r="AM11" s="57"/>
      <c r="AN11" s="57"/>
      <c r="AO11" s="57"/>
      <c r="AP11" s="57"/>
      <c r="AQ11" s="57"/>
      <c r="AR11" s="58"/>
      <c r="AS11" s="55" t="s">
        <v>9</v>
      </c>
      <c r="AT11" s="55"/>
      <c r="AU11" s="55"/>
      <c r="AV11" s="55"/>
      <c r="AW11" s="55"/>
      <c r="AX11" s="55"/>
      <c r="AY11" s="56" t="s">
        <v>7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8"/>
      <c r="BW11" s="83"/>
      <c r="BX11" s="84"/>
      <c r="BY11" s="85"/>
    </row>
    <row r="12" spans="1:77" ht="59.25" customHeight="1">
      <c r="A12" s="55"/>
      <c r="B12" s="55"/>
      <c r="C12" s="68"/>
      <c r="D12" s="69"/>
      <c r="E12" s="70"/>
      <c r="F12" s="76"/>
      <c r="G12" s="76"/>
      <c r="H12" s="76"/>
      <c r="I12" s="49" t="s">
        <v>10</v>
      </c>
      <c r="J12" s="50"/>
      <c r="K12" s="51"/>
      <c r="L12" s="49" t="s">
        <v>11</v>
      </c>
      <c r="M12" s="50"/>
      <c r="N12" s="51"/>
      <c r="O12" s="49" t="s">
        <v>12</v>
      </c>
      <c r="P12" s="50"/>
      <c r="Q12" s="51"/>
      <c r="R12" s="49" t="s">
        <v>13</v>
      </c>
      <c r="S12" s="50"/>
      <c r="T12" s="51"/>
      <c r="U12" s="49" t="s">
        <v>14</v>
      </c>
      <c r="V12" s="50"/>
      <c r="W12" s="51"/>
      <c r="X12" s="49" t="s">
        <v>15</v>
      </c>
      <c r="Y12" s="50"/>
      <c r="Z12" s="51"/>
      <c r="AA12" s="49" t="s">
        <v>16</v>
      </c>
      <c r="AB12" s="50"/>
      <c r="AC12" s="51"/>
      <c r="AD12" s="49" t="s">
        <v>17</v>
      </c>
      <c r="AE12" s="50"/>
      <c r="AF12" s="51"/>
      <c r="AG12" s="55"/>
      <c r="AH12" s="55"/>
      <c r="AI12" s="55"/>
      <c r="AJ12" s="49" t="s">
        <v>32</v>
      </c>
      <c r="AK12" s="50"/>
      <c r="AL12" s="51"/>
      <c r="AM12" s="49" t="s">
        <v>33</v>
      </c>
      <c r="AN12" s="50"/>
      <c r="AO12" s="51"/>
      <c r="AP12" s="49" t="s">
        <v>18</v>
      </c>
      <c r="AQ12" s="50"/>
      <c r="AR12" s="51"/>
      <c r="AS12" s="55"/>
      <c r="AT12" s="55"/>
      <c r="AU12" s="55"/>
      <c r="AV12" s="55"/>
      <c r="AW12" s="55"/>
      <c r="AX12" s="55"/>
      <c r="AY12" s="59" t="s">
        <v>31</v>
      </c>
      <c r="AZ12" s="60"/>
      <c r="BA12" s="61"/>
      <c r="BB12" s="86" t="s">
        <v>4</v>
      </c>
      <c r="BC12" s="86"/>
      <c r="BD12" s="86"/>
      <c r="BE12" s="59" t="s">
        <v>30</v>
      </c>
      <c r="BF12" s="60"/>
      <c r="BG12" s="61"/>
      <c r="BH12" s="59" t="s">
        <v>29</v>
      </c>
      <c r="BI12" s="60"/>
      <c r="BJ12" s="61"/>
      <c r="BK12" s="49" t="s">
        <v>19</v>
      </c>
      <c r="BL12" s="50"/>
      <c r="BM12" s="51"/>
      <c r="BN12" s="56" t="s">
        <v>20</v>
      </c>
      <c r="BO12" s="57"/>
      <c r="BP12" s="57"/>
      <c r="BQ12" s="57"/>
      <c r="BR12" s="57"/>
      <c r="BS12" s="58"/>
      <c r="BT12" s="49" t="s">
        <v>21</v>
      </c>
      <c r="BU12" s="50"/>
      <c r="BV12" s="51"/>
      <c r="BW12" s="83"/>
      <c r="BX12" s="84"/>
      <c r="BY12" s="85"/>
    </row>
    <row r="13" spans="1:77" ht="132.75" customHeight="1">
      <c r="A13" s="55"/>
      <c r="B13" s="55"/>
      <c r="C13" s="71"/>
      <c r="D13" s="72"/>
      <c r="E13" s="73"/>
      <c r="F13" s="76"/>
      <c r="G13" s="76"/>
      <c r="H13" s="76"/>
      <c r="I13" s="52"/>
      <c r="J13" s="53"/>
      <c r="K13" s="54"/>
      <c r="L13" s="52"/>
      <c r="M13" s="53"/>
      <c r="N13" s="54"/>
      <c r="O13" s="52"/>
      <c r="P13" s="53"/>
      <c r="Q13" s="54"/>
      <c r="R13" s="52"/>
      <c r="S13" s="53"/>
      <c r="T13" s="54"/>
      <c r="U13" s="52"/>
      <c r="V13" s="53"/>
      <c r="W13" s="54"/>
      <c r="X13" s="52"/>
      <c r="Y13" s="53"/>
      <c r="Z13" s="54"/>
      <c r="AA13" s="52"/>
      <c r="AB13" s="53"/>
      <c r="AC13" s="54"/>
      <c r="AD13" s="52"/>
      <c r="AE13" s="53"/>
      <c r="AF13" s="54"/>
      <c r="AG13" s="55"/>
      <c r="AH13" s="55"/>
      <c r="AI13" s="55"/>
      <c r="AJ13" s="52"/>
      <c r="AK13" s="53"/>
      <c r="AL13" s="54"/>
      <c r="AM13" s="52"/>
      <c r="AN13" s="53"/>
      <c r="AO13" s="54"/>
      <c r="AP13" s="52"/>
      <c r="AQ13" s="53"/>
      <c r="AR13" s="54"/>
      <c r="AS13" s="55"/>
      <c r="AT13" s="55"/>
      <c r="AU13" s="55"/>
      <c r="AV13" s="55"/>
      <c r="AW13" s="55"/>
      <c r="AX13" s="55"/>
      <c r="AY13" s="62"/>
      <c r="AZ13" s="63"/>
      <c r="BA13" s="64"/>
      <c r="BB13" s="86" t="s">
        <v>34</v>
      </c>
      <c r="BC13" s="86"/>
      <c r="BD13" s="86"/>
      <c r="BE13" s="62"/>
      <c r="BF13" s="63"/>
      <c r="BG13" s="64"/>
      <c r="BH13" s="62"/>
      <c r="BI13" s="63"/>
      <c r="BJ13" s="64"/>
      <c r="BK13" s="52"/>
      <c r="BL13" s="53"/>
      <c r="BM13" s="54"/>
      <c r="BN13" s="56" t="s">
        <v>22</v>
      </c>
      <c r="BO13" s="57"/>
      <c r="BP13" s="58"/>
      <c r="BQ13" s="56" t="s">
        <v>23</v>
      </c>
      <c r="BR13" s="57"/>
      <c r="BS13" s="58"/>
      <c r="BT13" s="52"/>
      <c r="BU13" s="53"/>
      <c r="BV13" s="54"/>
      <c r="BW13" s="52"/>
      <c r="BX13" s="53"/>
      <c r="BY13" s="54"/>
    </row>
    <row r="14" spans="1:77" ht="38.25">
      <c r="A14" s="55"/>
      <c r="B14" s="55"/>
      <c r="C14" s="22" t="s">
        <v>24</v>
      </c>
      <c r="D14" s="22" t="s">
        <v>25</v>
      </c>
      <c r="E14" s="22" t="s">
        <v>26</v>
      </c>
      <c r="F14" s="23" t="s">
        <v>24</v>
      </c>
      <c r="G14" s="23" t="s">
        <v>25</v>
      </c>
      <c r="H14" s="23" t="s">
        <v>26</v>
      </c>
      <c r="I14" s="23" t="s">
        <v>24</v>
      </c>
      <c r="J14" s="23" t="s">
        <v>25</v>
      </c>
      <c r="K14" s="23" t="s">
        <v>26</v>
      </c>
      <c r="L14" s="23" t="s">
        <v>24</v>
      </c>
      <c r="M14" s="23" t="s">
        <v>25</v>
      </c>
      <c r="N14" s="23" t="s">
        <v>26</v>
      </c>
      <c r="O14" s="23" t="s">
        <v>24</v>
      </c>
      <c r="P14" s="23" t="s">
        <v>25</v>
      </c>
      <c r="Q14" s="23" t="s">
        <v>26</v>
      </c>
      <c r="R14" s="23" t="s">
        <v>24</v>
      </c>
      <c r="S14" s="23" t="s">
        <v>25</v>
      </c>
      <c r="T14" s="23" t="s">
        <v>26</v>
      </c>
      <c r="U14" s="23" t="s">
        <v>24</v>
      </c>
      <c r="V14" s="23" t="s">
        <v>25</v>
      </c>
      <c r="W14" s="23" t="s">
        <v>26</v>
      </c>
      <c r="X14" s="23" t="s">
        <v>24</v>
      </c>
      <c r="Y14" s="23" t="s">
        <v>25</v>
      </c>
      <c r="Z14" s="23" t="s">
        <v>26</v>
      </c>
      <c r="AA14" s="23" t="s">
        <v>24</v>
      </c>
      <c r="AB14" s="23" t="s">
        <v>25</v>
      </c>
      <c r="AC14" s="23" t="s">
        <v>26</v>
      </c>
      <c r="AD14" s="23" t="s">
        <v>24</v>
      </c>
      <c r="AE14" s="23" t="s">
        <v>25</v>
      </c>
      <c r="AF14" s="23" t="s">
        <v>26</v>
      </c>
      <c r="AG14" s="23" t="s">
        <v>24</v>
      </c>
      <c r="AH14" s="23" t="s">
        <v>25</v>
      </c>
      <c r="AI14" s="23" t="s">
        <v>26</v>
      </c>
      <c r="AJ14" s="23" t="s">
        <v>24</v>
      </c>
      <c r="AK14" s="23" t="s">
        <v>25</v>
      </c>
      <c r="AL14" s="23" t="s">
        <v>26</v>
      </c>
      <c r="AM14" s="23" t="s">
        <v>24</v>
      </c>
      <c r="AN14" s="23" t="s">
        <v>25</v>
      </c>
      <c r="AO14" s="23" t="s">
        <v>26</v>
      </c>
      <c r="AP14" s="23" t="s">
        <v>24</v>
      </c>
      <c r="AQ14" s="23" t="s">
        <v>25</v>
      </c>
      <c r="AR14" s="23" t="s">
        <v>26</v>
      </c>
      <c r="AS14" s="23" t="s">
        <v>24</v>
      </c>
      <c r="AT14" s="23" t="s">
        <v>25</v>
      </c>
      <c r="AU14" s="23" t="s">
        <v>26</v>
      </c>
      <c r="AV14" s="23" t="s">
        <v>24</v>
      </c>
      <c r="AW14" s="23" t="s">
        <v>25</v>
      </c>
      <c r="AX14" s="23" t="s">
        <v>26</v>
      </c>
      <c r="AY14" s="23" t="s">
        <v>24</v>
      </c>
      <c r="AZ14" s="23" t="s">
        <v>25</v>
      </c>
      <c r="BA14" s="23" t="s">
        <v>26</v>
      </c>
      <c r="BB14" s="23" t="s">
        <v>24</v>
      </c>
      <c r="BC14" s="23" t="s">
        <v>25</v>
      </c>
      <c r="BD14" s="23" t="s">
        <v>26</v>
      </c>
      <c r="BE14" s="23" t="s">
        <v>24</v>
      </c>
      <c r="BF14" s="23" t="s">
        <v>25</v>
      </c>
      <c r="BG14" s="23" t="s">
        <v>26</v>
      </c>
      <c r="BH14" s="23" t="s">
        <v>24</v>
      </c>
      <c r="BI14" s="23" t="s">
        <v>25</v>
      </c>
      <c r="BJ14" s="23" t="s">
        <v>26</v>
      </c>
      <c r="BK14" s="23" t="s">
        <v>24</v>
      </c>
      <c r="BL14" s="23" t="s">
        <v>25</v>
      </c>
      <c r="BM14" s="23" t="s">
        <v>26</v>
      </c>
      <c r="BN14" s="23" t="s">
        <v>24</v>
      </c>
      <c r="BO14" s="23" t="s">
        <v>25</v>
      </c>
      <c r="BP14" s="23" t="s">
        <v>26</v>
      </c>
      <c r="BQ14" s="23" t="s">
        <v>24</v>
      </c>
      <c r="BR14" s="23" t="s">
        <v>25</v>
      </c>
      <c r="BS14" s="23" t="s">
        <v>26</v>
      </c>
      <c r="BT14" s="23" t="s">
        <v>24</v>
      </c>
      <c r="BU14" s="23" t="s">
        <v>25</v>
      </c>
      <c r="BV14" s="23" t="s">
        <v>26</v>
      </c>
      <c r="BW14" s="23" t="s">
        <v>24</v>
      </c>
      <c r="BX14" s="23" t="s">
        <v>25</v>
      </c>
      <c r="BY14" s="23" t="s">
        <v>26</v>
      </c>
    </row>
    <row r="15" spans="1:77" ht="12.75">
      <c r="A15" s="42">
        <v>1</v>
      </c>
      <c r="B15" s="43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0">
        <v>1</v>
      </c>
      <c r="B16" s="21" t="s">
        <v>39</v>
      </c>
      <c r="C16" s="14">
        <f>F16+AG16</f>
        <v>3896.1</v>
      </c>
      <c r="D16" s="14">
        <f>G16+AH16</f>
        <v>2861.1000000000004</v>
      </c>
      <c r="E16" s="14">
        <f>D16/C16*100</f>
        <v>73.43497343497344</v>
      </c>
      <c r="F16" s="15">
        <f>I16+L16+O16+R16+U16+X16+AA16+AD16+11+10</f>
        <v>478.1</v>
      </c>
      <c r="G16" s="15">
        <f>J16+M16+P16+S16+V16+Y16+AB16+AE161+16.9+128.5+0.2</f>
        <v>519.8</v>
      </c>
      <c r="H16" s="14">
        <f>G16/F16*100</f>
        <v>108.72202468102905</v>
      </c>
      <c r="I16" s="15">
        <v>220.9</v>
      </c>
      <c r="J16" s="15">
        <v>245.1</v>
      </c>
      <c r="K16" s="14">
        <f>J16/I16*100</f>
        <v>110.95518334087822</v>
      </c>
      <c r="L16" s="15">
        <v>10.2</v>
      </c>
      <c r="M16" s="15">
        <v>3.4</v>
      </c>
      <c r="N16" s="14">
        <f>M16/L16*100</f>
        <v>33.333333333333336</v>
      </c>
      <c r="O16" s="15">
        <v>69.5</v>
      </c>
      <c r="P16" s="15">
        <v>30.2</v>
      </c>
      <c r="Q16" s="14">
        <f>P16/O16*100</f>
        <v>43.45323741007194</v>
      </c>
      <c r="R16" s="15">
        <v>143.5</v>
      </c>
      <c r="S16" s="15">
        <v>54.2</v>
      </c>
      <c r="T16" s="14">
        <f>S16/R16*100</f>
        <v>37.77003484320557</v>
      </c>
      <c r="U16" s="15">
        <v>11</v>
      </c>
      <c r="V16" s="15">
        <v>41.3</v>
      </c>
      <c r="W16" s="14">
        <f>V16/U16*100</f>
        <v>375.45454545454544</v>
      </c>
      <c r="X16" s="15"/>
      <c r="Y16" s="15"/>
      <c r="Z16" s="14" t="e">
        <f>Y16/X16*100</f>
        <v>#DIV/0!</v>
      </c>
      <c r="AA16" s="15">
        <v>2</v>
      </c>
      <c r="AB16" s="15">
        <v>0</v>
      </c>
      <c r="AC16" s="14">
        <f>AB16/AA16*100</f>
        <v>0</v>
      </c>
      <c r="AD16" s="15"/>
      <c r="AE16" s="15"/>
      <c r="AF16" s="14" t="e">
        <f>AE16/AD16*100</f>
        <v>#DIV/0!</v>
      </c>
      <c r="AG16" s="15">
        <v>3418</v>
      </c>
      <c r="AH16" s="15">
        <v>2341.3</v>
      </c>
      <c r="AI16" s="14">
        <f>AH16/AG16*100</f>
        <v>68.49912229373903</v>
      </c>
      <c r="AJ16" s="14">
        <v>2304.8</v>
      </c>
      <c r="AK16" s="14">
        <v>1728.6</v>
      </c>
      <c r="AL16" s="14">
        <f>AK16/AJ16*100</f>
        <v>74.99999999999999</v>
      </c>
      <c r="AM16" s="14">
        <v>382.3</v>
      </c>
      <c r="AN16" s="14">
        <v>284.8</v>
      </c>
      <c r="AO16" s="14">
        <f>AN16/AM16*100</f>
        <v>74.4964687418258</v>
      </c>
      <c r="AP16" s="15">
        <v>0</v>
      </c>
      <c r="AQ16" s="15">
        <v>0</v>
      </c>
      <c r="AR16" s="14" t="e">
        <f>AQ16/AP16*100</f>
        <v>#DIV/0!</v>
      </c>
      <c r="AS16" s="15">
        <v>0</v>
      </c>
      <c r="AT16" s="15">
        <v>0</v>
      </c>
      <c r="AU16" s="14" t="e">
        <f aca="true" t="shared" si="0" ref="AU16:AU34">AT16/AS16*100</f>
        <v>#DIV/0!</v>
      </c>
      <c r="AV16" s="15">
        <v>3985.7</v>
      </c>
      <c r="AW16" s="15">
        <v>2592.9</v>
      </c>
      <c r="AX16" s="14">
        <f aca="true" t="shared" si="1" ref="AX16:AX32">AW16/AV16*100</f>
        <v>65.05507188197808</v>
      </c>
      <c r="AY16" s="15">
        <v>681.1</v>
      </c>
      <c r="AZ16" s="15">
        <v>457.3</v>
      </c>
      <c r="BA16" s="14">
        <f>AZ16/AY16*100</f>
        <v>67.14138892967259</v>
      </c>
      <c r="BB16" s="14">
        <v>670.6</v>
      </c>
      <c r="BC16" s="15">
        <v>452</v>
      </c>
      <c r="BD16" s="14">
        <f>BC16/BB16*100</f>
        <v>67.40232627497763</v>
      </c>
      <c r="BE16" s="15">
        <v>832</v>
      </c>
      <c r="BF16" s="15">
        <v>230</v>
      </c>
      <c r="BG16" s="14">
        <f>BF16/BE16*100</f>
        <v>27.64423076923077</v>
      </c>
      <c r="BH16" s="15">
        <v>142.4</v>
      </c>
      <c r="BI16" s="15">
        <v>82.7</v>
      </c>
      <c r="BJ16" s="14">
        <f>BI16/BH16*100</f>
        <v>58.07584269662921</v>
      </c>
      <c r="BK16" s="15">
        <v>2204.1</v>
      </c>
      <c r="BL16" s="15">
        <v>1753.1</v>
      </c>
      <c r="BM16" s="14">
        <f>BL16/BK16*100</f>
        <v>79.53813347851731</v>
      </c>
      <c r="BN16" s="16">
        <v>0</v>
      </c>
      <c r="BO16" s="16">
        <v>0</v>
      </c>
      <c r="BP16" s="14" t="e">
        <f>BO16/BN16*100</f>
        <v>#DIV/0!</v>
      </c>
      <c r="BQ16" s="16">
        <v>0</v>
      </c>
      <c r="BR16" s="16">
        <v>0</v>
      </c>
      <c r="BS16" s="14" t="e">
        <f>BR16/BQ16*100</f>
        <v>#DIV/0!</v>
      </c>
      <c r="BT16" s="15">
        <v>0</v>
      </c>
      <c r="BU16" s="16">
        <v>0</v>
      </c>
      <c r="BV16" s="14" t="e">
        <f>BU16/BT16*100</f>
        <v>#DIV/0!</v>
      </c>
      <c r="BW16" s="14">
        <f aca="true" t="shared" si="2" ref="BW16:BW34">C16-AV16</f>
        <v>-89.59999999999991</v>
      </c>
      <c r="BX16" s="14">
        <f>SUM(D16-AW16)</f>
        <v>268.2000000000003</v>
      </c>
      <c r="BY16" s="14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0">
        <v>2</v>
      </c>
      <c r="B17" s="21" t="s">
        <v>40</v>
      </c>
      <c r="C17" s="14">
        <f aca="true" t="shared" si="3" ref="C17:D34">F17+AG17</f>
        <v>3959.6</v>
      </c>
      <c r="D17" s="14">
        <f t="shared" si="3"/>
        <v>2774.9</v>
      </c>
      <c r="E17" s="14">
        <f aca="true" t="shared" si="4" ref="E17:E35">D17/C17*100</f>
        <v>70.08031114253966</v>
      </c>
      <c r="F17" s="15">
        <f>I17+L17+O17+R17+U17+X17+AA17+AD17+26+10</f>
        <v>264.9</v>
      </c>
      <c r="G17" s="15">
        <f>J17+M17+P17+S17+V17+Y17+AB17+AE17+30.5+12.9</f>
        <v>145.00000000000003</v>
      </c>
      <c r="H17" s="14">
        <f aca="true" t="shared" si="5" ref="H17:H34">G17/F17*100</f>
        <v>54.73763684409213</v>
      </c>
      <c r="I17" s="15">
        <v>43.3</v>
      </c>
      <c r="J17" s="15">
        <v>50.7</v>
      </c>
      <c r="K17" s="14">
        <f aca="true" t="shared" si="6" ref="K17:K34">J17/I17*100</f>
        <v>117.09006928406467</v>
      </c>
      <c r="L17" s="15">
        <v>15.7</v>
      </c>
      <c r="M17" s="15">
        <v>7.6</v>
      </c>
      <c r="N17" s="14">
        <f aca="true" t="shared" si="7" ref="N17:N34">M17/L17*100</f>
        <v>48.40764331210191</v>
      </c>
      <c r="O17" s="15">
        <v>51.8</v>
      </c>
      <c r="P17" s="28">
        <v>6.3</v>
      </c>
      <c r="Q17" s="14">
        <f>P17/O17*100</f>
        <v>12.162162162162163</v>
      </c>
      <c r="R17" s="15">
        <v>106.6</v>
      </c>
      <c r="S17" s="15">
        <v>29.7</v>
      </c>
      <c r="T17" s="14">
        <f aca="true" t="shared" si="8" ref="T17:T34">S17/R17*100</f>
        <v>27.86116322701689</v>
      </c>
      <c r="U17" s="15">
        <v>10</v>
      </c>
      <c r="V17" s="15">
        <v>7.3</v>
      </c>
      <c r="W17" s="14">
        <f aca="true" t="shared" si="9" ref="W17:W34">V17/U17*100</f>
        <v>73</v>
      </c>
      <c r="X17" s="15"/>
      <c r="Y17" s="15"/>
      <c r="Z17" s="14" t="e">
        <f aca="true" t="shared" si="10" ref="Z17:Z34">Y17/X17*100</f>
        <v>#DIV/0!</v>
      </c>
      <c r="AA17" s="15">
        <v>1.5</v>
      </c>
      <c r="AB17" s="15">
        <v>0</v>
      </c>
      <c r="AC17" s="14">
        <f aca="true" t="shared" si="11" ref="AC17:AC34">AB17/AA17*100</f>
        <v>0</v>
      </c>
      <c r="AD17" s="15"/>
      <c r="AE17" s="15"/>
      <c r="AF17" s="14" t="e">
        <f aca="true" t="shared" si="12" ref="AF17:AF34">AE17/AD17*100</f>
        <v>#DIV/0!</v>
      </c>
      <c r="AG17" s="15">
        <v>3694.7</v>
      </c>
      <c r="AH17" s="15">
        <v>2629.9</v>
      </c>
      <c r="AI17" s="14">
        <f aca="true" t="shared" si="13" ref="AI17:AI34">AH17/AG17*100</f>
        <v>71.18033940509379</v>
      </c>
      <c r="AJ17" s="14">
        <v>2199.7</v>
      </c>
      <c r="AK17" s="14">
        <v>1649.7</v>
      </c>
      <c r="AL17" s="14">
        <f aca="true" t="shared" si="14" ref="AL17:AL34">AK17/AJ17*100</f>
        <v>74.99659044415148</v>
      </c>
      <c r="AM17" s="14">
        <v>123.7</v>
      </c>
      <c r="AN17" s="14">
        <v>92.1</v>
      </c>
      <c r="AO17" s="14">
        <f aca="true" t="shared" si="15" ref="AO17:AO34">AN17/AM17*100</f>
        <v>74.45432497978982</v>
      </c>
      <c r="AP17" s="15">
        <v>0</v>
      </c>
      <c r="AQ17" s="15">
        <v>0</v>
      </c>
      <c r="AR17" s="14" t="e">
        <f aca="true" t="shared" si="16" ref="AR17:AR34">AQ17/AP17*100</f>
        <v>#DIV/0!</v>
      </c>
      <c r="AS17" s="15">
        <v>0</v>
      </c>
      <c r="AT17" s="15">
        <v>0</v>
      </c>
      <c r="AU17" s="14" t="e">
        <f t="shared" si="0"/>
        <v>#DIV/0!</v>
      </c>
      <c r="AV17" s="15">
        <v>3997.1</v>
      </c>
      <c r="AW17" s="15">
        <v>2788.1</v>
      </c>
      <c r="AX17" s="14">
        <f t="shared" si="1"/>
        <v>69.75307097645793</v>
      </c>
      <c r="AY17" s="15">
        <v>615.3</v>
      </c>
      <c r="AZ17" s="15">
        <v>496.1</v>
      </c>
      <c r="BA17" s="14">
        <f aca="true" t="shared" si="17" ref="BA17:BA34">AZ17/AY17*100</f>
        <v>80.62733625873558</v>
      </c>
      <c r="BB17" s="14">
        <v>604.9</v>
      </c>
      <c r="BC17" s="15">
        <v>490.8</v>
      </c>
      <c r="BD17" s="14">
        <f>BC17/BB17*100</f>
        <v>81.13737807902133</v>
      </c>
      <c r="BE17" s="15">
        <v>786.3</v>
      </c>
      <c r="BF17" s="15">
        <v>134.8</v>
      </c>
      <c r="BG17" s="14">
        <f aca="true" t="shared" si="18" ref="BG17:BG34">BF17/BE17*100</f>
        <v>17.143583873839503</v>
      </c>
      <c r="BH17" s="15">
        <v>107.4</v>
      </c>
      <c r="BI17" s="15">
        <v>54.6</v>
      </c>
      <c r="BJ17" s="14">
        <f aca="true" t="shared" si="19" ref="BJ17:BJ34">BI17/BH17*100</f>
        <v>50.83798882681564</v>
      </c>
      <c r="BK17" s="15">
        <v>1434</v>
      </c>
      <c r="BL17" s="15">
        <v>1077</v>
      </c>
      <c r="BM17" s="14">
        <f aca="true" t="shared" si="20" ref="BM17:BM34">BL17/BK17*100</f>
        <v>75.10460251046025</v>
      </c>
      <c r="BN17" s="16">
        <v>0</v>
      </c>
      <c r="BO17" s="16">
        <v>0</v>
      </c>
      <c r="BP17" s="14" t="e">
        <f aca="true" t="shared" si="21" ref="BP17:BP34">BO17/BN17*100</f>
        <v>#DIV/0!</v>
      </c>
      <c r="BQ17" s="16">
        <v>0</v>
      </c>
      <c r="BR17" s="16">
        <v>0</v>
      </c>
      <c r="BS17" s="14" t="e">
        <f aca="true" t="shared" si="22" ref="BS17:BS34">BR17/BQ17*100</f>
        <v>#DIV/0!</v>
      </c>
      <c r="BT17" s="15">
        <v>0</v>
      </c>
      <c r="BU17" s="16">
        <v>0</v>
      </c>
      <c r="BV17" s="14" t="e">
        <f aca="true" t="shared" si="23" ref="BV17:BV34">BU17/BT17*100</f>
        <v>#DIV/0!</v>
      </c>
      <c r="BW17" s="14">
        <f t="shared" si="2"/>
        <v>-37.5</v>
      </c>
      <c r="BX17" s="14">
        <f aca="true" t="shared" si="24" ref="BX17:BX35">SUM(D17-AW17)</f>
        <v>-13.199999999999818</v>
      </c>
      <c r="BY17" s="14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0">
        <v>3</v>
      </c>
      <c r="B18" s="21" t="s">
        <v>41</v>
      </c>
      <c r="C18" s="14">
        <f t="shared" si="3"/>
        <v>3732.7999999999997</v>
      </c>
      <c r="D18" s="14">
        <f t="shared" si="3"/>
        <v>2848.7000000000003</v>
      </c>
      <c r="E18" s="14">
        <f t="shared" si="4"/>
        <v>76.31536648092586</v>
      </c>
      <c r="F18" s="15">
        <f>I18+L18+O18+R18+U18+X18+AA18+AD18+7+10</f>
        <v>311.1</v>
      </c>
      <c r="G18" s="15">
        <f>J18+M18+P18+S18+V18+Y18+AB18+AE18+13.8+14.2</f>
        <v>287.3</v>
      </c>
      <c r="H18" s="14">
        <f t="shared" si="5"/>
        <v>92.34972677595627</v>
      </c>
      <c r="I18" s="15">
        <v>83.3</v>
      </c>
      <c r="J18" s="15">
        <v>124</v>
      </c>
      <c r="K18" s="14">
        <f t="shared" si="6"/>
        <v>148.85954381752703</v>
      </c>
      <c r="L18" s="15">
        <v>10.2</v>
      </c>
      <c r="M18" s="15">
        <v>-1.4</v>
      </c>
      <c r="N18" s="14">
        <f t="shared" si="7"/>
        <v>-13.725490196078432</v>
      </c>
      <c r="O18" s="15">
        <v>62.7</v>
      </c>
      <c r="P18" s="15">
        <v>15.4</v>
      </c>
      <c r="Q18" s="14">
        <f aca="true" t="shared" si="25" ref="Q18:Q34">P18/O18*100</f>
        <v>24.561403508771928</v>
      </c>
      <c r="R18" s="15">
        <v>110.9</v>
      </c>
      <c r="S18" s="15">
        <v>99.8</v>
      </c>
      <c r="T18" s="14">
        <f t="shared" si="8"/>
        <v>89.99098286744814</v>
      </c>
      <c r="U18" s="15">
        <v>25</v>
      </c>
      <c r="V18" s="15">
        <v>21.5</v>
      </c>
      <c r="W18" s="14">
        <f t="shared" si="9"/>
        <v>86</v>
      </c>
      <c r="X18" s="15"/>
      <c r="Y18" s="15"/>
      <c r="Z18" s="14" t="e">
        <f t="shared" si="10"/>
        <v>#DIV/0!</v>
      </c>
      <c r="AA18" s="15">
        <v>2</v>
      </c>
      <c r="AB18" s="15">
        <v>0</v>
      </c>
      <c r="AC18" s="14">
        <f t="shared" si="11"/>
        <v>0</v>
      </c>
      <c r="AD18" s="15"/>
      <c r="AE18" s="15"/>
      <c r="AF18" s="14" t="e">
        <f t="shared" si="12"/>
        <v>#DIV/0!</v>
      </c>
      <c r="AG18" s="15">
        <v>3421.7</v>
      </c>
      <c r="AH18" s="15">
        <v>2561.4</v>
      </c>
      <c r="AI18" s="14">
        <f t="shared" si="13"/>
        <v>74.85752696028291</v>
      </c>
      <c r="AJ18" s="14">
        <v>2111.4</v>
      </c>
      <c r="AK18" s="14">
        <v>1488</v>
      </c>
      <c r="AL18" s="14">
        <f t="shared" si="14"/>
        <v>70.4745666382495</v>
      </c>
      <c r="AM18" s="14">
        <v>0</v>
      </c>
      <c r="AN18" s="14">
        <v>0</v>
      </c>
      <c r="AO18" s="14" t="e">
        <f t="shared" si="15"/>
        <v>#DIV/0!</v>
      </c>
      <c r="AP18" s="15">
        <v>0</v>
      </c>
      <c r="AQ18" s="15">
        <v>0</v>
      </c>
      <c r="AR18" s="14" t="e">
        <f t="shared" si="16"/>
        <v>#DIV/0!</v>
      </c>
      <c r="AS18" s="15">
        <v>0</v>
      </c>
      <c r="AT18" s="15">
        <v>0</v>
      </c>
      <c r="AU18" s="14" t="e">
        <f t="shared" si="0"/>
        <v>#DIV/0!</v>
      </c>
      <c r="AV18" s="15">
        <v>4080.8</v>
      </c>
      <c r="AW18" s="15">
        <v>2934.6</v>
      </c>
      <c r="AX18" s="14">
        <f t="shared" si="1"/>
        <v>71.91237012350518</v>
      </c>
      <c r="AY18" s="15">
        <v>791.9</v>
      </c>
      <c r="AZ18" s="15">
        <v>538.8</v>
      </c>
      <c r="BA18" s="14">
        <f t="shared" si="17"/>
        <v>68.03889379972219</v>
      </c>
      <c r="BB18" s="14">
        <v>761.5</v>
      </c>
      <c r="BC18" s="15">
        <v>513.5</v>
      </c>
      <c r="BD18" s="14">
        <f aca="true" t="shared" si="26" ref="BD18:BD34">BC18/BB18*100</f>
        <v>67.43269862114248</v>
      </c>
      <c r="BE18" s="15">
        <v>784.7</v>
      </c>
      <c r="BF18" s="15">
        <v>625.1</v>
      </c>
      <c r="BG18" s="14">
        <f t="shared" si="18"/>
        <v>79.66101694915254</v>
      </c>
      <c r="BH18" s="15">
        <v>139.3</v>
      </c>
      <c r="BI18" s="15">
        <v>67.1</v>
      </c>
      <c r="BJ18" s="14">
        <f t="shared" si="19"/>
        <v>48.169418521177306</v>
      </c>
      <c r="BK18" s="15">
        <v>1460.7</v>
      </c>
      <c r="BL18" s="15">
        <v>1195.5</v>
      </c>
      <c r="BM18" s="14">
        <f t="shared" si="20"/>
        <v>81.84432121585542</v>
      </c>
      <c r="BN18" s="16">
        <v>0</v>
      </c>
      <c r="BO18" s="16">
        <v>0</v>
      </c>
      <c r="BP18" s="14" t="e">
        <f t="shared" si="21"/>
        <v>#DIV/0!</v>
      </c>
      <c r="BQ18" s="16">
        <v>0</v>
      </c>
      <c r="BR18" s="16">
        <v>0</v>
      </c>
      <c r="BS18" s="14" t="e">
        <f t="shared" si="22"/>
        <v>#DIV/0!</v>
      </c>
      <c r="BT18" s="15">
        <v>0</v>
      </c>
      <c r="BU18" s="16">
        <v>0</v>
      </c>
      <c r="BV18" s="14" t="e">
        <f t="shared" si="23"/>
        <v>#DIV/0!</v>
      </c>
      <c r="BW18" s="14">
        <f t="shared" si="2"/>
        <v>-348.00000000000045</v>
      </c>
      <c r="BX18" s="14">
        <f t="shared" si="24"/>
        <v>-85.89999999999964</v>
      </c>
      <c r="BY18" s="14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0">
        <v>4</v>
      </c>
      <c r="B19" s="21" t="s">
        <v>42</v>
      </c>
      <c r="C19" s="14">
        <f t="shared" si="3"/>
        <v>3473.5</v>
      </c>
      <c r="D19" s="14">
        <f t="shared" si="3"/>
        <v>2704.4</v>
      </c>
      <c r="E19" s="14">
        <f t="shared" si="4"/>
        <v>77.85806823089104</v>
      </c>
      <c r="F19" s="15">
        <f>I19+L19+O19+R19+U19+X19+AA19+AD19+12+10</f>
        <v>571.6</v>
      </c>
      <c r="G19" s="15">
        <f>J19+M19+P19+S19+V19+Y19+AB19+AE19+19.9+1.1</f>
        <v>402</v>
      </c>
      <c r="H19" s="14">
        <f t="shared" si="5"/>
        <v>70.32890132960111</v>
      </c>
      <c r="I19" s="15">
        <v>238.2</v>
      </c>
      <c r="J19" s="15">
        <v>260.7</v>
      </c>
      <c r="K19" s="14">
        <f t="shared" si="6"/>
        <v>109.44584382871537</v>
      </c>
      <c r="L19" s="15">
        <v>49</v>
      </c>
      <c r="M19" s="15">
        <v>0</v>
      </c>
      <c r="N19" s="14">
        <f t="shared" si="7"/>
        <v>0</v>
      </c>
      <c r="O19" s="15">
        <v>34.1</v>
      </c>
      <c r="P19" s="15">
        <v>11</v>
      </c>
      <c r="Q19" s="14">
        <f t="shared" si="25"/>
        <v>32.25806451612903</v>
      </c>
      <c r="R19" s="15">
        <v>186.3</v>
      </c>
      <c r="S19" s="15">
        <v>90</v>
      </c>
      <c r="T19" s="14">
        <f t="shared" si="8"/>
        <v>48.309178743961354</v>
      </c>
      <c r="U19" s="15">
        <v>40</v>
      </c>
      <c r="V19" s="15">
        <v>19.3</v>
      </c>
      <c r="W19" s="14">
        <f t="shared" si="9"/>
        <v>48.25000000000001</v>
      </c>
      <c r="X19" s="15"/>
      <c r="Y19" s="15"/>
      <c r="Z19" s="14" t="e">
        <f t="shared" si="10"/>
        <v>#DIV/0!</v>
      </c>
      <c r="AA19" s="15">
        <v>2</v>
      </c>
      <c r="AB19" s="15">
        <v>0</v>
      </c>
      <c r="AC19" s="14">
        <f t="shared" si="11"/>
        <v>0</v>
      </c>
      <c r="AD19" s="15"/>
      <c r="AE19" s="15"/>
      <c r="AF19" s="14" t="e">
        <f t="shared" si="12"/>
        <v>#DIV/0!</v>
      </c>
      <c r="AG19" s="15">
        <v>2901.9</v>
      </c>
      <c r="AH19" s="15">
        <v>2302.4</v>
      </c>
      <c r="AI19" s="14">
        <f t="shared" si="13"/>
        <v>79.34112133429821</v>
      </c>
      <c r="AJ19" s="14">
        <v>1402.6</v>
      </c>
      <c r="AK19" s="14">
        <v>1052</v>
      </c>
      <c r="AL19" s="14">
        <f t="shared" si="14"/>
        <v>75.00356480821331</v>
      </c>
      <c r="AM19" s="14">
        <v>408.2</v>
      </c>
      <c r="AN19" s="14">
        <v>365.9</v>
      </c>
      <c r="AO19" s="14">
        <f t="shared" si="15"/>
        <v>89.63743263106319</v>
      </c>
      <c r="AP19" s="15">
        <v>0</v>
      </c>
      <c r="AQ19" s="15">
        <v>0</v>
      </c>
      <c r="AR19" s="14" t="e">
        <f t="shared" si="16"/>
        <v>#DIV/0!</v>
      </c>
      <c r="AS19" s="15">
        <v>0</v>
      </c>
      <c r="AT19" s="15">
        <v>0</v>
      </c>
      <c r="AU19" s="14" t="e">
        <f t="shared" si="0"/>
        <v>#DIV/0!</v>
      </c>
      <c r="AV19" s="15">
        <v>3631.6</v>
      </c>
      <c r="AW19" s="15">
        <v>2344.4</v>
      </c>
      <c r="AX19" s="14">
        <f t="shared" si="1"/>
        <v>64.5555677938099</v>
      </c>
      <c r="AY19" s="15">
        <v>611.7</v>
      </c>
      <c r="AZ19" s="15">
        <v>399.5</v>
      </c>
      <c r="BA19" s="14">
        <f t="shared" si="17"/>
        <v>65.30979238188654</v>
      </c>
      <c r="BB19" s="14">
        <v>603.1</v>
      </c>
      <c r="BC19" s="15">
        <v>396</v>
      </c>
      <c r="BD19" s="14">
        <f t="shared" si="26"/>
        <v>65.66075277731719</v>
      </c>
      <c r="BE19" s="15">
        <v>596.1</v>
      </c>
      <c r="BF19" s="15">
        <v>322.2</v>
      </c>
      <c r="BG19" s="14">
        <f t="shared" si="18"/>
        <v>54.0513336688475</v>
      </c>
      <c r="BH19" s="15">
        <v>176.9</v>
      </c>
      <c r="BI19" s="15">
        <v>77.4</v>
      </c>
      <c r="BJ19" s="14">
        <f t="shared" si="19"/>
        <v>43.75353306953081</v>
      </c>
      <c r="BK19" s="15">
        <v>1310</v>
      </c>
      <c r="BL19" s="15">
        <v>1072.5</v>
      </c>
      <c r="BM19" s="14">
        <f t="shared" si="20"/>
        <v>81.87022900763358</v>
      </c>
      <c r="BN19" s="16">
        <v>0</v>
      </c>
      <c r="BO19" s="16">
        <v>0</v>
      </c>
      <c r="BP19" s="14" t="e">
        <f t="shared" si="21"/>
        <v>#DIV/0!</v>
      </c>
      <c r="BQ19" s="16">
        <v>0</v>
      </c>
      <c r="BR19" s="16">
        <v>0</v>
      </c>
      <c r="BS19" s="14" t="e">
        <f t="shared" si="22"/>
        <v>#DIV/0!</v>
      </c>
      <c r="BT19" s="15">
        <v>0</v>
      </c>
      <c r="BU19" s="16">
        <v>0</v>
      </c>
      <c r="BV19" s="14" t="e">
        <f t="shared" si="23"/>
        <v>#DIV/0!</v>
      </c>
      <c r="BW19" s="14">
        <f t="shared" si="2"/>
        <v>-158.0999999999999</v>
      </c>
      <c r="BX19" s="14">
        <f t="shared" si="24"/>
        <v>360</v>
      </c>
      <c r="BY19" s="14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0">
        <v>5</v>
      </c>
      <c r="B20" s="21" t="s">
        <v>43</v>
      </c>
      <c r="C20" s="14">
        <f t="shared" si="3"/>
        <v>3075</v>
      </c>
      <c r="D20" s="14">
        <f t="shared" si="3"/>
        <v>2448.4</v>
      </c>
      <c r="E20" s="14">
        <f t="shared" si="4"/>
        <v>79.62276422764228</v>
      </c>
      <c r="F20" s="15">
        <f>I20+L20+O20+R20+U20+X20+AA20+AD20+16+10</f>
        <v>360.3</v>
      </c>
      <c r="G20" s="15">
        <f>J20+M20+P20+S20+V20+Y20+AB20+AE20+7.2+10+42.5</f>
        <v>219.29999999999998</v>
      </c>
      <c r="H20" s="14">
        <f t="shared" si="5"/>
        <v>60.865945045795165</v>
      </c>
      <c r="I20" s="15">
        <v>126.3</v>
      </c>
      <c r="J20" s="15">
        <v>99.3</v>
      </c>
      <c r="K20" s="14">
        <f t="shared" si="6"/>
        <v>78.62232779097387</v>
      </c>
      <c r="L20" s="15">
        <v>35</v>
      </c>
      <c r="M20" s="15">
        <v>0.8</v>
      </c>
      <c r="N20" s="14">
        <f t="shared" si="7"/>
        <v>2.2857142857142856</v>
      </c>
      <c r="O20" s="15">
        <v>47.7</v>
      </c>
      <c r="P20" s="15">
        <v>3.3</v>
      </c>
      <c r="Q20" s="14">
        <f t="shared" si="25"/>
        <v>6.918238993710692</v>
      </c>
      <c r="R20" s="15">
        <v>98.3</v>
      </c>
      <c r="S20" s="15">
        <v>44.3</v>
      </c>
      <c r="T20" s="14">
        <f t="shared" si="8"/>
        <v>45.06612410986775</v>
      </c>
      <c r="U20" s="15">
        <v>25</v>
      </c>
      <c r="V20" s="15">
        <v>5.9</v>
      </c>
      <c r="W20" s="14">
        <f t="shared" si="9"/>
        <v>23.6</v>
      </c>
      <c r="X20" s="15"/>
      <c r="Y20" s="15"/>
      <c r="Z20" s="14" t="e">
        <f t="shared" si="10"/>
        <v>#DIV/0!</v>
      </c>
      <c r="AA20" s="15">
        <v>2</v>
      </c>
      <c r="AB20" s="15">
        <v>6</v>
      </c>
      <c r="AC20" s="14">
        <f t="shared" si="11"/>
        <v>300</v>
      </c>
      <c r="AD20" s="15"/>
      <c r="AE20" s="15"/>
      <c r="AF20" s="14" t="e">
        <f t="shared" si="12"/>
        <v>#DIV/0!</v>
      </c>
      <c r="AG20" s="15">
        <v>2714.7</v>
      </c>
      <c r="AH20" s="15">
        <v>2229.1</v>
      </c>
      <c r="AI20" s="14">
        <f t="shared" si="13"/>
        <v>82.11220392676908</v>
      </c>
      <c r="AJ20" s="14">
        <v>1432</v>
      </c>
      <c r="AK20" s="14">
        <v>1088.3</v>
      </c>
      <c r="AL20" s="14">
        <f t="shared" si="14"/>
        <v>75.99860335195531</v>
      </c>
      <c r="AM20" s="14">
        <v>476.8</v>
      </c>
      <c r="AN20" s="14">
        <v>355.3</v>
      </c>
      <c r="AO20" s="14">
        <f t="shared" si="15"/>
        <v>74.51761744966443</v>
      </c>
      <c r="AP20" s="15">
        <v>0</v>
      </c>
      <c r="AQ20" s="15">
        <v>0</v>
      </c>
      <c r="AR20" s="14" t="e">
        <f t="shared" si="16"/>
        <v>#DIV/0!</v>
      </c>
      <c r="AS20" s="15">
        <v>0</v>
      </c>
      <c r="AT20" s="15">
        <v>0</v>
      </c>
      <c r="AU20" s="14" t="e">
        <f t="shared" si="0"/>
        <v>#DIV/0!</v>
      </c>
      <c r="AV20" s="15">
        <v>3116.7</v>
      </c>
      <c r="AW20" s="15">
        <v>2311</v>
      </c>
      <c r="AX20" s="14">
        <f t="shared" si="1"/>
        <v>74.14893958353387</v>
      </c>
      <c r="AY20" s="15">
        <v>565.1</v>
      </c>
      <c r="AZ20" s="15">
        <v>393.6</v>
      </c>
      <c r="BA20" s="14">
        <f t="shared" si="17"/>
        <v>69.65138913466643</v>
      </c>
      <c r="BB20" s="14">
        <v>555.7</v>
      </c>
      <c r="BC20" s="15">
        <v>389.3</v>
      </c>
      <c r="BD20" s="14">
        <f t="shared" si="26"/>
        <v>70.05578549577109</v>
      </c>
      <c r="BE20" s="15">
        <v>519.9</v>
      </c>
      <c r="BF20" s="15">
        <v>357</v>
      </c>
      <c r="BG20" s="14">
        <f t="shared" si="18"/>
        <v>68.66705135603</v>
      </c>
      <c r="BH20" s="15">
        <v>119.9</v>
      </c>
      <c r="BI20" s="15">
        <v>75.6</v>
      </c>
      <c r="BJ20" s="14">
        <f t="shared" si="19"/>
        <v>63.052543786488734</v>
      </c>
      <c r="BK20" s="15">
        <v>1336.1</v>
      </c>
      <c r="BL20" s="15">
        <v>995.1</v>
      </c>
      <c r="BM20" s="14">
        <f t="shared" si="20"/>
        <v>74.47795823665894</v>
      </c>
      <c r="BN20" s="16">
        <v>0</v>
      </c>
      <c r="BO20" s="16">
        <v>0</v>
      </c>
      <c r="BP20" s="14" t="e">
        <f t="shared" si="21"/>
        <v>#DIV/0!</v>
      </c>
      <c r="BQ20" s="16">
        <v>0</v>
      </c>
      <c r="BR20" s="16">
        <v>0</v>
      </c>
      <c r="BS20" s="14" t="e">
        <f t="shared" si="22"/>
        <v>#DIV/0!</v>
      </c>
      <c r="BT20" s="15">
        <v>0</v>
      </c>
      <c r="BU20" s="16">
        <v>0</v>
      </c>
      <c r="BV20" s="14" t="e">
        <f t="shared" si="23"/>
        <v>#DIV/0!</v>
      </c>
      <c r="BW20" s="14">
        <f t="shared" si="2"/>
        <v>-41.69999999999982</v>
      </c>
      <c r="BX20" s="14">
        <f t="shared" si="24"/>
        <v>137.4000000000001</v>
      </c>
      <c r="BY20" s="14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0">
        <v>6</v>
      </c>
      <c r="B21" s="21" t="s">
        <v>44</v>
      </c>
      <c r="C21" s="14">
        <f t="shared" si="3"/>
        <v>8649.6</v>
      </c>
      <c r="D21" s="14">
        <f t="shared" si="3"/>
        <v>3380.1</v>
      </c>
      <c r="E21" s="14">
        <f t="shared" si="4"/>
        <v>39.0781076581576</v>
      </c>
      <c r="F21" s="15">
        <f>I21+L21+O21+R21+U21+X21+AA21+AD21+12+10</f>
        <v>224.6</v>
      </c>
      <c r="G21" s="15">
        <f>J21+M21+P21+S21+V21+Y21+AB21+AE21+8.9+18+7.1</f>
        <v>155.2</v>
      </c>
      <c r="H21" s="14">
        <f t="shared" si="5"/>
        <v>69.10062333036508</v>
      </c>
      <c r="I21" s="15">
        <v>69.3</v>
      </c>
      <c r="J21" s="15">
        <v>52.4</v>
      </c>
      <c r="K21" s="14">
        <f t="shared" si="6"/>
        <v>75.6132756132756</v>
      </c>
      <c r="L21" s="15">
        <v>0</v>
      </c>
      <c r="M21" s="15">
        <v>0.7</v>
      </c>
      <c r="N21" s="14" t="e">
        <f t="shared" si="7"/>
        <v>#DIV/0!</v>
      </c>
      <c r="O21" s="15">
        <v>52.2</v>
      </c>
      <c r="P21" s="15">
        <v>11.9</v>
      </c>
      <c r="Q21" s="14">
        <f t="shared" si="25"/>
        <v>22.796934865900383</v>
      </c>
      <c r="R21" s="15">
        <v>74.1</v>
      </c>
      <c r="S21" s="15">
        <v>54.5</v>
      </c>
      <c r="T21" s="14">
        <f t="shared" si="8"/>
        <v>73.54925775978408</v>
      </c>
      <c r="U21" s="15">
        <v>5</v>
      </c>
      <c r="V21" s="15">
        <v>1.7</v>
      </c>
      <c r="W21" s="14">
        <f t="shared" si="9"/>
        <v>34</v>
      </c>
      <c r="X21" s="15"/>
      <c r="Y21" s="15"/>
      <c r="Z21" s="14" t="e">
        <f t="shared" si="10"/>
        <v>#DIV/0!</v>
      </c>
      <c r="AA21" s="15">
        <v>2</v>
      </c>
      <c r="AB21" s="15">
        <v>0</v>
      </c>
      <c r="AC21" s="14">
        <f t="shared" si="11"/>
        <v>0</v>
      </c>
      <c r="AD21" s="15"/>
      <c r="AE21" s="15"/>
      <c r="AF21" s="14" t="e">
        <f t="shared" si="12"/>
        <v>#DIV/0!</v>
      </c>
      <c r="AG21" s="15">
        <v>8425</v>
      </c>
      <c r="AH21" s="15">
        <v>3224.9</v>
      </c>
      <c r="AI21" s="14">
        <f t="shared" si="13"/>
        <v>38.277744807121664</v>
      </c>
      <c r="AJ21" s="14">
        <v>2091.7</v>
      </c>
      <c r="AK21" s="14">
        <v>1558.3</v>
      </c>
      <c r="AL21" s="14">
        <f t="shared" si="14"/>
        <v>74.49921116794953</v>
      </c>
      <c r="AM21" s="14">
        <v>990.01</v>
      </c>
      <c r="AN21" s="14">
        <v>819.8</v>
      </c>
      <c r="AO21" s="14">
        <f t="shared" si="15"/>
        <v>82.80724437126898</v>
      </c>
      <c r="AP21" s="15">
        <v>0</v>
      </c>
      <c r="AQ21" s="15">
        <v>0</v>
      </c>
      <c r="AR21" s="14" t="e">
        <f t="shared" si="16"/>
        <v>#DIV/0!</v>
      </c>
      <c r="AS21" s="15">
        <v>0</v>
      </c>
      <c r="AT21" s="15">
        <v>0</v>
      </c>
      <c r="AU21" s="14" t="e">
        <f t="shared" si="0"/>
        <v>#DIV/0!</v>
      </c>
      <c r="AV21" s="15">
        <v>8719.1</v>
      </c>
      <c r="AW21" s="15">
        <v>2826.4</v>
      </c>
      <c r="AX21" s="14">
        <f t="shared" si="1"/>
        <v>32.41618974435435</v>
      </c>
      <c r="AY21" s="36">
        <v>541.1</v>
      </c>
      <c r="AZ21" s="15">
        <v>393.4</v>
      </c>
      <c r="BA21" s="14">
        <f t="shared" si="17"/>
        <v>72.70375161707632</v>
      </c>
      <c r="BB21" s="14">
        <v>532.4</v>
      </c>
      <c r="BC21" s="15">
        <v>389.9</v>
      </c>
      <c r="BD21" s="14">
        <f t="shared" si="26"/>
        <v>73.23441021788129</v>
      </c>
      <c r="BE21" s="15">
        <v>5514.9</v>
      </c>
      <c r="BF21" s="15">
        <v>322.4</v>
      </c>
      <c r="BG21" s="14">
        <f t="shared" si="18"/>
        <v>5.845980888139405</v>
      </c>
      <c r="BH21" s="15">
        <v>133.7</v>
      </c>
      <c r="BI21" s="15">
        <v>69.9</v>
      </c>
      <c r="BJ21" s="14">
        <f t="shared" si="19"/>
        <v>52.28122662677638</v>
      </c>
      <c r="BK21" s="15">
        <v>2169.4</v>
      </c>
      <c r="BL21" s="15">
        <v>1775.7</v>
      </c>
      <c r="BM21" s="14">
        <f t="shared" si="20"/>
        <v>81.85212501152392</v>
      </c>
      <c r="BN21" s="16">
        <v>0</v>
      </c>
      <c r="BO21" s="16">
        <v>0</v>
      </c>
      <c r="BP21" s="14" t="e">
        <f t="shared" si="21"/>
        <v>#DIV/0!</v>
      </c>
      <c r="BQ21" s="16">
        <v>0</v>
      </c>
      <c r="BR21" s="16">
        <v>0</v>
      </c>
      <c r="BS21" s="14" t="e">
        <f t="shared" si="22"/>
        <v>#DIV/0!</v>
      </c>
      <c r="BT21" s="15">
        <v>0</v>
      </c>
      <c r="BU21" s="16">
        <v>0</v>
      </c>
      <c r="BV21" s="14" t="e">
        <f t="shared" si="23"/>
        <v>#DIV/0!</v>
      </c>
      <c r="BW21" s="14">
        <f t="shared" si="2"/>
        <v>-69.5</v>
      </c>
      <c r="BX21" s="14">
        <f t="shared" si="24"/>
        <v>553.6999999999998</v>
      </c>
      <c r="BY21" s="14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0">
        <v>7</v>
      </c>
      <c r="B22" s="21" t="s">
        <v>45</v>
      </c>
      <c r="C22" s="14">
        <f t="shared" si="3"/>
        <v>2761.8</v>
      </c>
      <c r="D22" s="14">
        <f t="shared" si="3"/>
        <v>2135.3</v>
      </c>
      <c r="E22" s="14">
        <f t="shared" si="4"/>
        <v>77.31551886450866</v>
      </c>
      <c r="F22" s="15">
        <f>I22+L22+O22+R22+U22+X22+AA22+AD22+13+10</f>
        <v>205.4</v>
      </c>
      <c r="G22" s="15">
        <f>J22+M22+P22+S22+V22+Y22+AB22+AE22+25.1+0.4+8.9</f>
        <v>183.9</v>
      </c>
      <c r="H22" s="14">
        <f t="shared" si="5"/>
        <v>89.53261927945474</v>
      </c>
      <c r="I22" s="15">
        <v>54.4</v>
      </c>
      <c r="J22" s="15">
        <v>39.9</v>
      </c>
      <c r="K22" s="14">
        <f t="shared" si="6"/>
        <v>73.34558823529412</v>
      </c>
      <c r="L22" s="15">
        <v>1.9</v>
      </c>
      <c r="M22" s="15">
        <v>2.3</v>
      </c>
      <c r="N22" s="14">
        <f t="shared" si="7"/>
        <v>121.05263157894737</v>
      </c>
      <c r="O22" s="15">
        <v>43.6</v>
      </c>
      <c r="P22" s="15">
        <v>8.7</v>
      </c>
      <c r="Q22" s="14">
        <f t="shared" si="25"/>
        <v>19.95412844036697</v>
      </c>
      <c r="R22" s="15">
        <v>54.5</v>
      </c>
      <c r="S22" s="15">
        <v>31.5</v>
      </c>
      <c r="T22" s="14">
        <f t="shared" si="8"/>
        <v>57.798165137614674</v>
      </c>
      <c r="U22" s="15">
        <v>26</v>
      </c>
      <c r="V22" s="15">
        <v>46.8</v>
      </c>
      <c r="W22" s="14">
        <f t="shared" si="9"/>
        <v>179.99999999999997</v>
      </c>
      <c r="X22" s="15"/>
      <c r="Y22" s="15"/>
      <c r="Z22" s="14" t="e">
        <f t="shared" si="10"/>
        <v>#DIV/0!</v>
      </c>
      <c r="AA22" s="15">
        <v>2</v>
      </c>
      <c r="AB22" s="15">
        <v>20.3</v>
      </c>
      <c r="AC22" s="14">
        <f t="shared" si="11"/>
        <v>1015</v>
      </c>
      <c r="AD22" s="15"/>
      <c r="AE22" s="15"/>
      <c r="AF22" s="14" t="e">
        <f t="shared" si="12"/>
        <v>#DIV/0!</v>
      </c>
      <c r="AG22" s="15">
        <v>2556.4</v>
      </c>
      <c r="AH22" s="15">
        <v>1951.4</v>
      </c>
      <c r="AI22" s="14">
        <f t="shared" si="13"/>
        <v>76.33390705679862</v>
      </c>
      <c r="AJ22" s="14">
        <v>1801.1</v>
      </c>
      <c r="AK22" s="14">
        <v>1334.6</v>
      </c>
      <c r="AL22" s="14">
        <f t="shared" si="14"/>
        <v>74.09916162345233</v>
      </c>
      <c r="AM22" s="14">
        <v>261.8</v>
      </c>
      <c r="AN22" s="14">
        <v>195.1</v>
      </c>
      <c r="AO22" s="14">
        <f t="shared" si="15"/>
        <v>74.52253628724218</v>
      </c>
      <c r="AP22" s="15">
        <v>0</v>
      </c>
      <c r="AQ22" s="15">
        <v>0</v>
      </c>
      <c r="AR22" s="14" t="e">
        <f t="shared" si="16"/>
        <v>#DIV/0!</v>
      </c>
      <c r="AS22" s="15">
        <v>0</v>
      </c>
      <c r="AT22" s="15">
        <v>0</v>
      </c>
      <c r="AU22" s="14" t="e">
        <f t="shared" si="0"/>
        <v>#DIV/0!</v>
      </c>
      <c r="AV22" s="15">
        <v>2855.9</v>
      </c>
      <c r="AW22" s="15">
        <v>1830.3</v>
      </c>
      <c r="AX22" s="14">
        <f t="shared" si="1"/>
        <v>64.0883784446234</v>
      </c>
      <c r="AY22" s="15">
        <v>592.2</v>
      </c>
      <c r="AZ22" s="15">
        <v>408.6</v>
      </c>
      <c r="BA22" s="14">
        <f>AZ22/AY22*100</f>
        <v>68.9969604863222</v>
      </c>
      <c r="BB22" s="14">
        <v>582.8</v>
      </c>
      <c r="BC22" s="15">
        <v>404.3</v>
      </c>
      <c r="BD22" s="14">
        <f t="shared" si="26"/>
        <v>69.37199725463282</v>
      </c>
      <c r="BE22" s="15">
        <v>673.5</v>
      </c>
      <c r="BF22" s="15">
        <v>118.9</v>
      </c>
      <c r="BG22" s="14">
        <f t="shared" si="18"/>
        <v>17.65404602821084</v>
      </c>
      <c r="BH22" s="15">
        <v>100.3</v>
      </c>
      <c r="BI22" s="15">
        <v>21.3</v>
      </c>
      <c r="BJ22" s="14">
        <f t="shared" si="19"/>
        <v>21.23629112662014</v>
      </c>
      <c r="BK22" s="15">
        <v>1421.2</v>
      </c>
      <c r="BL22" s="15">
        <v>1233.1</v>
      </c>
      <c r="BM22" s="14">
        <f t="shared" si="20"/>
        <v>86.76470588235293</v>
      </c>
      <c r="BN22" s="16">
        <v>0</v>
      </c>
      <c r="BO22" s="16">
        <v>0</v>
      </c>
      <c r="BP22" s="14" t="e">
        <f t="shared" si="21"/>
        <v>#DIV/0!</v>
      </c>
      <c r="BQ22" s="16">
        <v>0</v>
      </c>
      <c r="BR22" s="16">
        <v>0</v>
      </c>
      <c r="BS22" s="14" t="e">
        <f t="shared" si="22"/>
        <v>#DIV/0!</v>
      </c>
      <c r="BT22" s="15">
        <v>0</v>
      </c>
      <c r="BU22" s="16">
        <v>0</v>
      </c>
      <c r="BV22" s="14" t="e">
        <f t="shared" si="23"/>
        <v>#DIV/0!</v>
      </c>
      <c r="BW22" s="14">
        <f t="shared" si="2"/>
        <v>-94.09999999999991</v>
      </c>
      <c r="BX22" s="14">
        <f t="shared" si="24"/>
        <v>305.0000000000002</v>
      </c>
      <c r="BY22" s="14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0">
        <v>8</v>
      </c>
      <c r="B23" s="21" t="s">
        <v>46</v>
      </c>
      <c r="C23" s="14">
        <f>F23+AG23</f>
        <v>38537.399999999994</v>
      </c>
      <c r="D23" s="14">
        <f>G23+AH23</f>
        <v>21668.800000000003</v>
      </c>
      <c r="E23" s="14">
        <f t="shared" si="4"/>
        <v>56.22797594025546</v>
      </c>
      <c r="F23" s="15">
        <f>I23+L23+O23+R23+U23+X23+AA23+AD23+105</f>
        <v>16586.399999999998</v>
      </c>
      <c r="G23" s="15">
        <f>J23+M23+P23+S23+V23+Y23+AB23+AE23+188.4+50.6+2.1</f>
        <v>12529.1</v>
      </c>
      <c r="H23" s="14">
        <f t="shared" si="5"/>
        <v>75.53839290020741</v>
      </c>
      <c r="I23" s="15">
        <v>10873.9</v>
      </c>
      <c r="J23" s="15">
        <v>7707</v>
      </c>
      <c r="K23" s="14">
        <f t="shared" si="6"/>
        <v>70.87613459752251</v>
      </c>
      <c r="L23" s="15">
        <v>76.3</v>
      </c>
      <c r="M23" s="15">
        <v>4.9</v>
      </c>
      <c r="N23" s="14">
        <f>M23/L23*100</f>
        <v>6.422018348623854</v>
      </c>
      <c r="O23" s="15">
        <v>615.2</v>
      </c>
      <c r="P23" s="15">
        <v>269.6</v>
      </c>
      <c r="Q23" s="14">
        <f t="shared" si="25"/>
        <v>43.82314694408323</v>
      </c>
      <c r="R23" s="15">
        <v>4445.9</v>
      </c>
      <c r="S23" s="15">
        <v>2793.6</v>
      </c>
      <c r="T23" s="14">
        <f t="shared" si="8"/>
        <v>62.835421399491665</v>
      </c>
      <c r="U23" s="15">
        <v>462.1</v>
      </c>
      <c r="V23" s="15">
        <v>1512.9</v>
      </c>
      <c r="W23" s="14">
        <f t="shared" si="9"/>
        <v>327.3966673880113</v>
      </c>
      <c r="X23" s="15"/>
      <c r="Y23" s="15"/>
      <c r="Z23" s="14" t="e">
        <f t="shared" si="10"/>
        <v>#DIV/0!</v>
      </c>
      <c r="AA23" s="15">
        <v>8</v>
      </c>
      <c r="AB23" s="15">
        <v>0</v>
      </c>
      <c r="AC23" s="14">
        <f t="shared" si="11"/>
        <v>0</v>
      </c>
      <c r="AD23" s="15"/>
      <c r="AE23" s="15"/>
      <c r="AF23" s="14" t="e">
        <f t="shared" si="12"/>
        <v>#DIV/0!</v>
      </c>
      <c r="AG23" s="15">
        <v>21951</v>
      </c>
      <c r="AH23" s="15">
        <v>9139.7</v>
      </c>
      <c r="AI23" s="14">
        <f t="shared" si="13"/>
        <v>41.63682747938591</v>
      </c>
      <c r="AJ23" s="14">
        <v>0</v>
      </c>
      <c r="AK23" s="14">
        <v>0</v>
      </c>
      <c r="AL23" s="14" t="e">
        <f t="shared" si="14"/>
        <v>#DIV/0!</v>
      </c>
      <c r="AM23" s="14">
        <v>0</v>
      </c>
      <c r="AN23" s="14">
        <v>0</v>
      </c>
      <c r="AO23" s="14" t="e">
        <f t="shared" si="15"/>
        <v>#DIV/0!</v>
      </c>
      <c r="AP23" s="15">
        <v>0</v>
      </c>
      <c r="AQ23" s="15">
        <v>0</v>
      </c>
      <c r="AR23" s="14" t="e">
        <f t="shared" si="16"/>
        <v>#DIV/0!</v>
      </c>
      <c r="AS23" s="15">
        <v>0</v>
      </c>
      <c r="AT23" s="15">
        <v>0</v>
      </c>
      <c r="AU23" s="14" t="e">
        <f t="shared" si="0"/>
        <v>#DIV/0!</v>
      </c>
      <c r="AV23" s="15">
        <v>42861</v>
      </c>
      <c r="AW23" s="15">
        <v>22082.9</v>
      </c>
      <c r="AX23" s="14">
        <f t="shared" si="1"/>
        <v>51.522129674995924</v>
      </c>
      <c r="AY23" s="15">
        <v>2820.7</v>
      </c>
      <c r="AZ23" s="15">
        <v>2196</v>
      </c>
      <c r="BA23" s="14">
        <f t="shared" si="17"/>
        <v>77.85301520899068</v>
      </c>
      <c r="BB23" s="14">
        <v>2774.7</v>
      </c>
      <c r="BC23" s="15">
        <v>2165</v>
      </c>
      <c r="BD23" s="14">
        <f t="shared" si="26"/>
        <v>78.02645331026778</v>
      </c>
      <c r="BE23" s="15">
        <v>4858.9</v>
      </c>
      <c r="BF23" s="15">
        <v>1924</v>
      </c>
      <c r="BG23" s="14">
        <f t="shared" si="18"/>
        <v>39.597439749737596</v>
      </c>
      <c r="BH23" s="15">
        <v>15543.8</v>
      </c>
      <c r="BI23" s="15">
        <v>9345.3</v>
      </c>
      <c r="BJ23" s="14">
        <f t="shared" si="19"/>
        <v>60.12236390071926</v>
      </c>
      <c r="BK23" s="15">
        <v>0</v>
      </c>
      <c r="BL23" s="15">
        <v>0</v>
      </c>
      <c r="BM23" s="14" t="e">
        <f t="shared" si="20"/>
        <v>#DIV/0!</v>
      </c>
      <c r="BN23" s="17">
        <v>0</v>
      </c>
      <c r="BO23" s="17">
        <v>0</v>
      </c>
      <c r="BP23" s="14" t="e">
        <f t="shared" si="21"/>
        <v>#DIV/0!</v>
      </c>
      <c r="BQ23" s="17">
        <v>0</v>
      </c>
      <c r="BR23" s="17">
        <v>0</v>
      </c>
      <c r="BS23" s="14" t="e">
        <f t="shared" si="22"/>
        <v>#DIV/0!</v>
      </c>
      <c r="BT23" s="15">
        <v>0</v>
      </c>
      <c r="BU23" s="17">
        <v>0</v>
      </c>
      <c r="BV23" s="14" t="e">
        <f>BU23/BT23*100</f>
        <v>#DIV/0!</v>
      </c>
      <c r="BW23" s="14">
        <f t="shared" si="2"/>
        <v>-4323.600000000006</v>
      </c>
      <c r="BX23" s="14">
        <f t="shared" si="24"/>
        <v>-414.09999999999854</v>
      </c>
      <c r="BY23" s="14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0">
        <v>9</v>
      </c>
      <c r="B24" s="30" t="s">
        <v>47</v>
      </c>
      <c r="C24" s="14">
        <f t="shared" si="3"/>
        <v>4475.1</v>
      </c>
      <c r="D24" s="14">
        <f t="shared" si="3"/>
        <v>2960.1</v>
      </c>
      <c r="E24" s="14">
        <f t="shared" si="4"/>
        <v>66.14600791043775</v>
      </c>
      <c r="F24" s="15">
        <f>I24+L24+O24+R24+U24+X24+AA24+AD24+24+10</f>
        <v>365.3</v>
      </c>
      <c r="G24" s="15">
        <f>J24+M24+P24+S24+V24+Y24+AB24+AE24+15.6+1.6+0.2</f>
        <v>196.99999999999997</v>
      </c>
      <c r="H24" s="14">
        <f t="shared" si="5"/>
        <v>53.92827812756637</v>
      </c>
      <c r="I24" s="15">
        <v>117.4</v>
      </c>
      <c r="J24" s="15">
        <v>70.8</v>
      </c>
      <c r="K24" s="14">
        <f t="shared" si="6"/>
        <v>60.30664395229982</v>
      </c>
      <c r="L24" s="15">
        <v>14</v>
      </c>
      <c r="M24" s="15">
        <v>1.5</v>
      </c>
      <c r="N24" s="14">
        <f t="shared" si="7"/>
        <v>10.714285714285714</v>
      </c>
      <c r="O24" s="15">
        <v>70.1</v>
      </c>
      <c r="P24" s="15">
        <v>25.9</v>
      </c>
      <c r="Q24" s="14">
        <f t="shared" si="25"/>
        <v>36.947218259629096</v>
      </c>
      <c r="R24" s="15">
        <v>121.8</v>
      </c>
      <c r="S24" s="15">
        <v>77.3</v>
      </c>
      <c r="T24" s="14">
        <f t="shared" si="8"/>
        <v>63.464696223316906</v>
      </c>
      <c r="U24" s="15">
        <v>6</v>
      </c>
      <c r="V24" s="15">
        <v>4.1</v>
      </c>
      <c r="W24" s="14">
        <f t="shared" si="9"/>
        <v>68.33333333333333</v>
      </c>
      <c r="X24" s="15"/>
      <c r="Y24" s="15"/>
      <c r="Z24" s="14" t="e">
        <f t="shared" si="10"/>
        <v>#DIV/0!</v>
      </c>
      <c r="AA24" s="15">
        <v>2</v>
      </c>
      <c r="AB24" s="15">
        <v>0</v>
      </c>
      <c r="AC24" s="14">
        <f t="shared" si="11"/>
        <v>0</v>
      </c>
      <c r="AD24" s="15"/>
      <c r="AE24" s="15"/>
      <c r="AF24" s="14" t="e">
        <f t="shared" si="12"/>
        <v>#DIV/0!</v>
      </c>
      <c r="AG24" s="15">
        <v>4109.8</v>
      </c>
      <c r="AH24" s="15">
        <v>2763.1</v>
      </c>
      <c r="AI24" s="14">
        <f t="shared" si="13"/>
        <v>67.23198209158596</v>
      </c>
      <c r="AJ24" s="14">
        <v>2250.7</v>
      </c>
      <c r="AK24" s="14">
        <v>1688</v>
      </c>
      <c r="AL24" s="14">
        <f t="shared" si="14"/>
        <v>74.99888923446039</v>
      </c>
      <c r="AM24" s="14">
        <v>1190.6</v>
      </c>
      <c r="AN24" s="14">
        <v>887</v>
      </c>
      <c r="AO24" s="14">
        <f t="shared" si="15"/>
        <v>74.50025197379473</v>
      </c>
      <c r="AP24" s="15">
        <v>0</v>
      </c>
      <c r="AQ24" s="15">
        <v>0</v>
      </c>
      <c r="AR24" s="14" t="e">
        <f t="shared" si="16"/>
        <v>#DIV/0!</v>
      </c>
      <c r="AS24" s="15">
        <v>0</v>
      </c>
      <c r="AT24" s="15">
        <v>0</v>
      </c>
      <c r="AU24" s="14" t="e">
        <f t="shared" si="0"/>
        <v>#DIV/0!</v>
      </c>
      <c r="AV24" s="15">
        <v>4607</v>
      </c>
      <c r="AW24" s="15">
        <v>2858.7</v>
      </c>
      <c r="AX24" s="14">
        <f t="shared" si="1"/>
        <v>62.05122639461689</v>
      </c>
      <c r="AY24" s="15">
        <v>795.1</v>
      </c>
      <c r="AZ24" s="15">
        <v>446.6</v>
      </c>
      <c r="BA24" s="14">
        <f t="shared" si="17"/>
        <v>56.16903534146649</v>
      </c>
      <c r="BB24" s="14">
        <v>786.6</v>
      </c>
      <c r="BC24" s="15">
        <v>443.1</v>
      </c>
      <c r="BD24" s="14">
        <f t="shared" si="26"/>
        <v>56.331045003813884</v>
      </c>
      <c r="BE24" s="15">
        <v>757.8</v>
      </c>
      <c r="BF24" s="15">
        <v>109.2</v>
      </c>
      <c r="BG24" s="14">
        <f t="shared" si="18"/>
        <v>14.410134600158353</v>
      </c>
      <c r="BH24" s="15">
        <v>181.9</v>
      </c>
      <c r="BI24" s="15">
        <v>132.2</v>
      </c>
      <c r="BJ24" s="14">
        <f t="shared" si="19"/>
        <v>72.67729521715228</v>
      </c>
      <c r="BK24" s="15">
        <v>2394.6</v>
      </c>
      <c r="BL24" s="15">
        <v>1872.6</v>
      </c>
      <c r="BM24" s="14">
        <f t="shared" si="20"/>
        <v>78.20095214232022</v>
      </c>
      <c r="BN24" s="16">
        <v>0</v>
      </c>
      <c r="BO24" s="16">
        <v>0</v>
      </c>
      <c r="BP24" s="14" t="e">
        <f t="shared" si="21"/>
        <v>#DIV/0!</v>
      </c>
      <c r="BQ24" s="16">
        <v>0</v>
      </c>
      <c r="BR24" s="16">
        <v>0</v>
      </c>
      <c r="BS24" s="14" t="e">
        <f t="shared" si="22"/>
        <v>#DIV/0!</v>
      </c>
      <c r="BT24" s="15">
        <v>0</v>
      </c>
      <c r="BU24" s="16">
        <v>0</v>
      </c>
      <c r="BV24" s="14" t="e">
        <f t="shared" si="23"/>
        <v>#DIV/0!</v>
      </c>
      <c r="BW24" s="14">
        <f t="shared" si="2"/>
        <v>-131.89999999999964</v>
      </c>
      <c r="BX24" s="14">
        <f t="shared" si="24"/>
        <v>101.40000000000009</v>
      </c>
      <c r="BY24" s="14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0">
        <v>10</v>
      </c>
      <c r="B25" s="21" t="s">
        <v>48</v>
      </c>
      <c r="C25" s="14">
        <f t="shared" si="3"/>
        <v>3900.2999999999997</v>
      </c>
      <c r="D25" s="14">
        <f t="shared" si="3"/>
        <v>3088.2000000000003</v>
      </c>
      <c r="E25" s="14">
        <f t="shared" si="4"/>
        <v>79.17852472886703</v>
      </c>
      <c r="F25" s="15">
        <f>I25+L25+O25+R25+U25+X25+AA25+AD25+10+10</f>
        <v>318.59999999999997</v>
      </c>
      <c r="G25" s="15">
        <f>J25+M25+P25+S25+V25+Y25+AB25+AE25+6.4+2.4</f>
        <v>182.8</v>
      </c>
      <c r="H25" s="14">
        <f t="shared" si="5"/>
        <v>57.376020087884505</v>
      </c>
      <c r="I25" s="15">
        <v>107.1</v>
      </c>
      <c r="J25" s="15">
        <v>109.9</v>
      </c>
      <c r="K25" s="14">
        <f t="shared" si="6"/>
        <v>102.61437908496734</v>
      </c>
      <c r="L25" s="15">
        <v>4.6</v>
      </c>
      <c r="M25" s="15">
        <v>0</v>
      </c>
      <c r="N25" s="14">
        <f t="shared" si="7"/>
        <v>0</v>
      </c>
      <c r="O25" s="15">
        <v>74.9</v>
      </c>
      <c r="P25" s="15">
        <v>20.4</v>
      </c>
      <c r="Q25" s="14">
        <f t="shared" si="25"/>
        <v>27.23631508678237</v>
      </c>
      <c r="R25" s="15">
        <v>100.1</v>
      </c>
      <c r="S25" s="15">
        <v>25.6</v>
      </c>
      <c r="T25" s="14">
        <f t="shared" si="8"/>
        <v>25.57442557442558</v>
      </c>
      <c r="U25" s="15">
        <v>10</v>
      </c>
      <c r="V25" s="15">
        <v>18.1</v>
      </c>
      <c r="W25" s="14">
        <f t="shared" si="9"/>
        <v>181</v>
      </c>
      <c r="X25" s="15"/>
      <c r="Y25" s="15"/>
      <c r="Z25" s="14" t="e">
        <f t="shared" si="10"/>
        <v>#DIV/0!</v>
      </c>
      <c r="AA25" s="15">
        <v>1.9</v>
      </c>
      <c r="AB25" s="15">
        <v>0</v>
      </c>
      <c r="AC25" s="14">
        <f t="shared" si="11"/>
        <v>0</v>
      </c>
      <c r="AD25" s="15"/>
      <c r="AE25" s="15"/>
      <c r="AF25" s="14" t="e">
        <f t="shared" si="12"/>
        <v>#DIV/0!</v>
      </c>
      <c r="AG25" s="15">
        <v>3581.7</v>
      </c>
      <c r="AH25" s="15">
        <v>2905.4</v>
      </c>
      <c r="AI25" s="14">
        <f t="shared" si="13"/>
        <v>81.11790490549181</v>
      </c>
      <c r="AJ25" s="14">
        <v>2329.6</v>
      </c>
      <c r="AK25" s="14">
        <v>1735.5</v>
      </c>
      <c r="AL25" s="14">
        <f t="shared" si="14"/>
        <v>74.49776785714286</v>
      </c>
      <c r="AM25" s="14">
        <v>214.1</v>
      </c>
      <c r="AN25" s="14">
        <v>176</v>
      </c>
      <c r="AO25" s="14">
        <f t="shared" si="15"/>
        <v>82.20457730032695</v>
      </c>
      <c r="AP25" s="15">
        <v>0</v>
      </c>
      <c r="AQ25" s="15">
        <v>0</v>
      </c>
      <c r="AR25" s="14" t="e">
        <f t="shared" si="16"/>
        <v>#DIV/0!</v>
      </c>
      <c r="AS25" s="15">
        <v>0</v>
      </c>
      <c r="AT25" s="15">
        <v>0</v>
      </c>
      <c r="AU25" s="14" t="e">
        <f t="shared" si="0"/>
        <v>#DIV/0!</v>
      </c>
      <c r="AV25" s="15">
        <v>4465.1</v>
      </c>
      <c r="AW25" s="15">
        <v>3353.6</v>
      </c>
      <c r="AX25" s="14">
        <f t="shared" si="1"/>
        <v>75.10694049405387</v>
      </c>
      <c r="AY25" s="15">
        <v>595.2</v>
      </c>
      <c r="AZ25" s="15">
        <v>415.4</v>
      </c>
      <c r="BA25" s="14">
        <f t="shared" si="17"/>
        <v>69.79166666666666</v>
      </c>
      <c r="BB25" s="14">
        <v>586.3</v>
      </c>
      <c r="BC25" s="15">
        <v>411.6</v>
      </c>
      <c r="BD25" s="14">
        <f t="shared" si="26"/>
        <v>70.20296776394338</v>
      </c>
      <c r="BE25" s="15">
        <v>802.9</v>
      </c>
      <c r="BF25" s="15">
        <v>514.4</v>
      </c>
      <c r="BG25" s="14">
        <f t="shared" si="18"/>
        <v>64.06775439033503</v>
      </c>
      <c r="BH25" s="15">
        <v>198</v>
      </c>
      <c r="BI25" s="15">
        <v>84.8</v>
      </c>
      <c r="BJ25" s="14">
        <f t="shared" si="19"/>
        <v>42.82828282828282</v>
      </c>
      <c r="BK25" s="15">
        <v>1808.8</v>
      </c>
      <c r="BL25" s="15">
        <v>1495.8</v>
      </c>
      <c r="BM25" s="14">
        <f t="shared" si="20"/>
        <v>82.69570986289253</v>
      </c>
      <c r="BN25" s="16">
        <v>0</v>
      </c>
      <c r="BO25" s="16">
        <v>0</v>
      </c>
      <c r="BP25" s="14" t="e">
        <f t="shared" si="21"/>
        <v>#DIV/0!</v>
      </c>
      <c r="BQ25" s="16">
        <v>0</v>
      </c>
      <c r="BR25" s="16">
        <v>0</v>
      </c>
      <c r="BS25" s="14" t="e">
        <f t="shared" si="22"/>
        <v>#DIV/0!</v>
      </c>
      <c r="BT25" s="15">
        <v>0</v>
      </c>
      <c r="BU25" s="18">
        <v>0</v>
      </c>
      <c r="BV25" s="14" t="e">
        <f t="shared" si="23"/>
        <v>#DIV/0!</v>
      </c>
      <c r="BW25" s="14">
        <f t="shared" si="2"/>
        <v>-564.8000000000006</v>
      </c>
      <c r="BX25" s="14">
        <f t="shared" si="24"/>
        <v>-265.39999999999964</v>
      </c>
      <c r="BY25" s="14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0">
        <v>11</v>
      </c>
      <c r="B26" s="21" t="s">
        <v>49</v>
      </c>
      <c r="C26" s="14">
        <f t="shared" si="3"/>
        <v>14730.8</v>
      </c>
      <c r="D26" s="14">
        <f t="shared" si="3"/>
        <v>6056.800000000001</v>
      </c>
      <c r="E26" s="14">
        <f t="shared" si="4"/>
        <v>41.116572080267204</v>
      </c>
      <c r="F26" s="15">
        <f>I26+L26+O26+R26+U26+X26+AA26+AD26+16+10</f>
        <v>1685.6999999999998</v>
      </c>
      <c r="G26" s="15">
        <f>J26+M26+P26+S26+V26+Y26+AB26+AE26+15.4+6.9+14.1+4.9</f>
        <v>1093.7000000000003</v>
      </c>
      <c r="H26" s="14">
        <f t="shared" si="5"/>
        <v>64.88105831405353</v>
      </c>
      <c r="I26" s="15">
        <v>1048.1</v>
      </c>
      <c r="J26" s="15">
        <v>720.5</v>
      </c>
      <c r="K26" s="14">
        <f t="shared" si="6"/>
        <v>68.74344051140159</v>
      </c>
      <c r="L26" s="15">
        <v>5.3</v>
      </c>
      <c r="M26" s="15">
        <v>0</v>
      </c>
      <c r="N26" s="14">
        <f t="shared" si="7"/>
        <v>0</v>
      </c>
      <c r="O26" s="15">
        <v>77</v>
      </c>
      <c r="P26" s="15">
        <v>12.6</v>
      </c>
      <c r="Q26" s="14">
        <f t="shared" si="25"/>
        <v>16.363636363636363</v>
      </c>
      <c r="R26" s="15">
        <v>447.3</v>
      </c>
      <c r="S26" s="15">
        <v>189.1</v>
      </c>
      <c r="T26" s="14">
        <f t="shared" si="8"/>
        <v>42.27587748714509</v>
      </c>
      <c r="U26" s="15">
        <v>80</v>
      </c>
      <c r="V26" s="15">
        <v>22</v>
      </c>
      <c r="W26" s="14">
        <f t="shared" si="9"/>
        <v>27.500000000000004</v>
      </c>
      <c r="X26" s="15"/>
      <c r="Y26" s="15"/>
      <c r="Z26" s="14" t="e">
        <f t="shared" si="10"/>
        <v>#DIV/0!</v>
      </c>
      <c r="AA26" s="15">
        <v>2</v>
      </c>
      <c r="AB26" s="15">
        <v>108.2</v>
      </c>
      <c r="AC26" s="14">
        <f t="shared" si="11"/>
        <v>5410</v>
      </c>
      <c r="AD26" s="15"/>
      <c r="AE26" s="15"/>
      <c r="AF26" s="14" t="e">
        <f t="shared" si="12"/>
        <v>#DIV/0!</v>
      </c>
      <c r="AG26" s="15">
        <v>13045.1</v>
      </c>
      <c r="AH26" s="15">
        <v>4963.1</v>
      </c>
      <c r="AI26" s="14">
        <f>AH26/AG26*100</f>
        <v>38.04570298426229</v>
      </c>
      <c r="AJ26" s="14">
        <v>2923</v>
      </c>
      <c r="AK26" s="14">
        <v>2177.7</v>
      </c>
      <c r="AL26" s="14">
        <f t="shared" si="14"/>
        <v>74.50222374273007</v>
      </c>
      <c r="AM26" s="14">
        <v>448.7</v>
      </c>
      <c r="AN26" s="14">
        <v>334.3</v>
      </c>
      <c r="AO26" s="14">
        <f t="shared" si="15"/>
        <v>74.50412302206374</v>
      </c>
      <c r="AP26" s="15">
        <v>0</v>
      </c>
      <c r="AQ26" s="15">
        <v>0</v>
      </c>
      <c r="AR26" s="14" t="e">
        <f t="shared" si="16"/>
        <v>#DIV/0!</v>
      </c>
      <c r="AS26" s="15">
        <v>0</v>
      </c>
      <c r="AT26" s="15">
        <v>0</v>
      </c>
      <c r="AU26" s="14" t="e">
        <f t="shared" si="0"/>
        <v>#DIV/0!</v>
      </c>
      <c r="AV26" s="15">
        <v>15426</v>
      </c>
      <c r="AW26" s="15">
        <v>6566.4</v>
      </c>
      <c r="AX26" s="14">
        <f t="shared" si="1"/>
        <v>42.56709451575262</v>
      </c>
      <c r="AY26" s="15">
        <v>1087.3</v>
      </c>
      <c r="AZ26" s="15">
        <v>813.7</v>
      </c>
      <c r="BA26" s="14">
        <f t="shared" si="17"/>
        <v>74.83675158649868</v>
      </c>
      <c r="BB26" s="14">
        <v>1069.2</v>
      </c>
      <c r="BC26" s="15">
        <v>800.7</v>
      </c>
      <c r="BD26" s="14">
        <f t="shared" si="26"/>
        <v>74.88776655443323</v>
      </c>
      <c r="BE26" s="15">
        <v>2313.2</v>
      </c>
      <c r="BF26" s="15">
        <v>1108.4</v>
      </c>
      <c r="BG26" s="14">
        <f t="shared" si="18"/>
        <v>47.91630641535536</v>
      </c>
      <c r="BH26" s="15">
        <v>4145.7</v>
      </c>
      <c r="BI26" s="15">
        <v>1847.5</v>
      </c>
      <c r="BJ26" s="14">
        <f t="shared" si="19"/>
        <v>44.564247292375235</v>
      </c>
      <c r="BK26" s="15">
        <v>2652.8</v>
      </c>
      <c r="BL26" s="15">
        <v>2037.8</v>
      </c>
      <c r="BM26" s="14">
        <f t="shared" si="20"/>
        <v>76.81694813027744</v>
      </c>
      <c r="BN26" s="16">
        <v>0</v>
      </c>
      <c r="BO26" s="16">
        <v>0</v>
      </c>
      <c r="BP26" s="14" t="e">
        <f t="shared" si="21"/>
        <v>#DIV/0!</v>
      </c>
      <c r="BQ26" s="16">
        <v>0</v>
      </c>
      <c r="BR26" s="16">
        <v>0</v>
      </c>
      <c r="BS26" s="14" t="e">
        <f t="shared" si="22"/>
        <v>#DIV/0!</v>
      </c>
      <c r="BT26" s="15">
        <v>0</v>
      </c>
      <c r="BU26" s="16">
        <v>0</v>
      </c>
      <c r="BV26" s="14" t="e">
        <f t="shared" si="23"/>
        <v>#DIV/0!</v>
      </c>
      <c r="BW26" s="14">
        <f t="shared" si="2"/>
        <v>-695.2000000000007</v>
      </c>
      <c r="BX26" s="14">
        <f t="shared" si="24"/>
        <v>-509.59999999999854</v>
      </c>
      <c r="BY26" s="14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0">
        <v>12</v>
      </c>
      <c r="B27" s="21" t="s">
        <v>50</v>
      </c>
      <c r="C27" s="14">
        <f t="shared" si="3"/>
        <v>3477.8999999999996</v>
      </c>
      <c r="D27" s="14">
        <f t="shared" si="3"/>
        <v>2565</v>
      </c>
      <c r="E27" s="14">
        <f t="shared" si="4"/>
        <v>73.7514017079272</v>
      </c>
      <c r="F27" s="15">
        <f>I27+L27+O27+R27+U27+X27+AA27+AD27+3+10</f>
        <v>195.2</v>
      </c>
      <c r="G27" s="15">
        <f>J27+M27+P27+S27+V27+Y27+AB27+AE27+2.1</f>
        <v>183.60000000000002</v>
      </c>
      <c r="H27" s="14">
        <f t="shared" si="5"/>
        <v>94.05737704918035</v>
      </c>
      <c r="I27" s="15">
        <v>88.9</v>
      </c>
      <c r="J27" s="15">
        <v>94.3</v>
      </c>
      <c r="K27" s="14">
        <f t="shared" si="6"/>
        <v>106.07424071991001</v>
      </c>
      <c r="L27" s="15">
        <v>3.3</v>
      </c>
      <c r="M27" s="15">
        <v>7.7</v>
      </c>
      <c r="N27" s="14">
        <f t="shared" si="7"/>
        <v>233.33333333333334</v>
      </c>
      <c r="O27" s="15">
        <v>28.7</v>
      </c>
      <c r="P27" s="15">
        <v>5.4</v>
      </c>
      <c r="Q27" s="14">
        <f t="shared" si="25"/>
        <v>18.81533101045296</v>
      </c>
      <c r="R27" s="15">
        <v>51.3</v>
      </c>
      <c r="S27" s="15">
        <v>58.7</v>
      </c>
      <c r="T27" s="14">
        <f t="shared" si="8"/>
        <v>114.42495126705654</v>
      </c>
      <c r="U27" s="15">
        <v>8</v>
      </c>
      <c r="V27" s="15">
        <v>6.8</v>
      </c>
      <c r="W27" s="14">
        <f t="shared" si="9"/>
        <v>85</v>
      </c>
      <c r="X27" s="15"/>
      <c r="Y27" s="15"/>
      <c r="Z27" s="14" t="e">
        <f t="shared" si="10"/>
        <v>#DIV/0!</v>
      </c>
      <c r="AA27" s="15">
        <v>2</v>
      </c>
      <c r="AB27" s="15">
        <v>8.6</v>
      </c>
      <c r="AC27" s="14">
        <f t="shared" si="11"/>
        <v>430</v>
      </c>
      <c r="AD27" s="15"/>
      <c r="AE27" s="15"/>
      <c r="AF27" s="14" t="e">
        <f t="shared" si="12"/>
        <v>#DIV/0!</v>
      </c>
      <c r="AG27" s="15">
        <v>3282.7</v>
      </c>
      <c r="AH27" s="15">
        <v>2381.4</v>
      </c>
      <c r="AI27" s="14">
        <f>AH27/AG27*100</f>
        <v>72.54394248636794</v>
      </c>
      <c r="AJ27" s="14">
        <v>1357.8</v>
      </c>
      <c r="AK27" s="14">
        <v>1011.6</v>
      </c>
      <c r="AL27" s="14">
        <f t="shared" si="14"/>
        <v>74.50287229341582</v>
      </c>
      <c r="AM27" s="14">
        <v>1138.7</v>
      </c>
      <c r="AN27" s="14">
        <v>849.1</v>
      </c>
      <c r="AO27" s="14">
        <f t="shared" si="15"/>
        <v>74.5674892421182</v>
      </c>
      <c r="AP27" s="15">
        <v>0</v>
      </c>
      <c r="AQ27" s="15">
        <v>0</v>
      </c>
      <c r="AR27" s="14" t="e">
        <f t="shared" si="16"/>
        <v>#DIV/0!</v>
      </c>
      <c r="AS27" s="15">
        <v>0</v>
      </c>
      <c r="AT27" s="15">
        <v>0</v>
      </c>
      <c r="AU27" s="14" t="e">
        <f t="shared" si="0"/>
        <v>#DIV/0!</v>
      </c>
      <c r="AV27" s="15">
        <v>3643.5</v>
      </c>
      <c r="AW27" s="15">
        <v>2602</v>
      </c>
      <c r="AX27" s="14">
        <f t="shared" si="1"/>
        <v>71.41484836009332</v>
      </c>
      <c r="AY27" s="15">
        <v>541.2</v>
      </c>
      <c r="AZ27" s="15">
        <v>398.3</v>
      </c>
      <c r="BA27" s="14">
        <f t="shared" si="17"/>
        <v>73.59571322985957</v>
      </c>
      <c r="BB27" s="14">
        <v>533.1</v>
      </c>
      <c r="BC27" s="15">
        <v>395.3</v>
      </c>
      <c r="BD27" s="14">
        <f t="shared" si="26"/>
        <v>74.15119114612642</v>
      </c>
      <c r="BE27" s="15">
        <v>429.6</v>
      </c>
      <c r="BF27" s="15">
        <v>83</v>
      </c>
      <c r="BG27" s="14">
        <f t="shared" si="18"/>
        <v>19.320297951582866</v>
      </c>
      <c r="BH27" s="15">
        <v>197.3</v>
      </c>
      <c r="BI27" s="15">
        <v>75</v>
      </c>
      <c r="BJ27" s="14">
        <f t="shared" si="19"/>
        <v>38.01317790167258</v>
      </c>
      <c r="BK27" s="15">
        <v>1581.7</v>
      </c>
      <c r="BL27" s="15">
        <v>1276.3</v>
      </c>
      <c r="BM27" s="14">
        <f t="shared" si="20"/>
        <v>80.69166087121451</v>
      </c>
      <c r="BN27" s="16">
        <v>0</v>
      </c>
      <c r="BO27" s="16">
        <v>0</v>
      </c>
      <c r="BP27" s="14" t="e">
        <f t="shared" si="21"/>
        <v>#DIV/0!</v>
      </c>
      <c r="BQ27" s="16">
        <v>0</v>
      </c>
      <c r="BR27" s="16">
        <v>0</v>
      </c>
      <c r="BS27" s="14" t="e">
        <f t="shared" si="22"/>
        <v>#DIV/0!</v>
      </c>
      <c r="BT27" s="15">
        <v>0</v>
      </c>
      <c r="BU27" s="16">
        <v>0</v>
      </c>
      <c r="BV27" s="14" t="e">
        <f t="shared" si="23"/>
        <v>#DIV/0!</v>
      </c>
      <c r="BW27" s="14">
        <f t="shared" si="2"/>
        <v>-165.60000000000036</v>
      </c>
      <c r="BX27" s="14">
        <f t="shared" si="24"/>
        <v>-37</v>
      </c>
      <c r="BY27" s="14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0">
        <v>13</v>
      </c>
      <c r="B28" s="21" t="s">
        <v>51</v>
      </c>
      <c r="C28" s="14">
        <f t="shared" si="3"/>
        <v>7687</v>
      </c>
      <c r="D28" s="14">
        <f t="shared" si="3"/>
        <v>4404.2</v>
      </c>
      <c r="E28" s="14">
        <f t="shared" si="4"/>
        <v>57.2941329517367</v>
      </c>
      <c r="F28" s="15">
        <f>I28+L28+O28+R28+U28+X28+AA28+AD28+15+10</f>
        <v>362.6</v>
      </c>
      <c r="G28" s="15">
        <f>J28+M28+P28+S28+V28+Y28+AB28+AE28+20.1+1</f>
        <v>181.99999999999997</v>
      </c>
      <c r="H28" s="14">
        <f t="shared" si="5"/>
        <v>50.19305019305018</v>
      </c>
      <c r="I28" s="15">
        <v>101.3</v>
      </c>
      <c r="J28" s="15">
        <v>64.7</v>
      </c>
      <c r="K28" s="14">
        <f t="shared" si="6"/>
        <v>63.869693978282335</v>
      </c>
      <c r="L28" s="15">
        <v>10.2</v>
      </c>
      <c r="M28" s="15">
        <v>1.3</v>
      </c>
      <c r="N28" s="14">
        <f t="shared" si="7"/>
        <v>12.745098039215689</v>
      </c>
      <c r="O28" s="15">
        <v>54.5</v>
      </c>
      <c r="P28" s="15">
        <v>10.6</v>
      </c>
      <c r="Q28" s="14">
        <f t="shared" si="25"/>
        <v>19.44954128440367</v>
      </c>
      <c r="R28" s="15">
        <v>132.6</v>
      </c>
      <c r="S28" s="15">
        <v>71.3</v>
      </c>
      <c r="T28" s="14">
        <f t="shared" si="8"/>
        <v>53.77073906485671</v>
      </c>
      <c r="U28" s="15">
        <v>30</v>
      </c>
      <c r="V28" s="15">
        <v>31.7</v>
      </c>
      <c r="W28" s="14">
        <f t="shared" si="9"/>
        <v>105.66666666666666</v>
      </c>
      <c r="X28" s="15"/>
      <c r="Y28" s="15"/>
      <c r="Z28" s="14" t="e">
        <f t="shared" si="10"/>
        <v>#DIV/0!</v>
      </c>
      <c r="AA28" s="15">
        <v>9</v>
      </c>
      <c r="AB28" s="15">
        <v>-18.7</v>
      </c>
      <c r="AC28" s="14">
        <f t="shared" si="11"/>
        <v>-207.77777777777774</v>
      </c>
      <c r="AD28" s="15"/>
      <c r="AE28" s="15"/>
      <c r="AF28" s="14" t="e">
        <f t="shared" si="12"/>
        <v>#DIV/0!</v>
      </c>
      <c r="AG28" s="15">
        <v>7324.4</v>
      </c>
      <c r="AH28" s="15">
        <v>4222.2</v>
      </c>
      <c r="AI28" s="14">
        <f t="shared" si="13"/>
        <v>57.64567746163508</v>
      </c>
      <c r="AJ28" s="14">
        <v>2300.3</v>
      </c>
      <c r="AK28" s="14">
        <v>1713.7</v>
      </c>
      <c r="AL28" s="14">
        <f t="shared" si="14"/>
        <v>74.4989783941225</v>
      </c>
      <c r="AM28" s="14">
        <v>916.7</v>
      </c>
      <c r="AN28" s="14">
        <v>705.4</v>
      </c>
      <c r="AO28" s="14">
        <f t="shared" si="15"/>
        <v>76.9499290934875</v>
      </c>
      <c r="AP28" s="15">
        <v>0</v>
      </c>
      <c r="AQ28" s="15">
        <v>0</v>
      </c>
      <c r="AR28" s="14" t="e">
        <f t="shared" si="16"/>
        <v>#DIV/0!</v>
      </c>
      <c r="AS28" s="15">
        <v>0</v>
      </c>
      <c r="AT28" s="15">
        <v>0</v>
      </c>
      <c r="AU28" s="14" t="e">
        <f t="shared" si="0"/>
        <v>#DIV/0!</v>
      </c>
      <c r="AV28" s="15">
        <v>7696.1</v>
      </c>
      <c r="AW28" s="15">
        <v>3691.1</v>
      </c>
      <c r="AX28" s="14">
        <f t="shared" si="1"/>
        <v>47.96065539688933</v>
      </c>
      <c r="AY28" s="15">
        <v>704.3</v>
      </c>
      <c r="AZ28" s="15">
        <v>447.3</v>
      </c>
      <c r="BA28" s="14">
        <f t="shared" si="17"/>
        <v>63.50986795399688</v>
      </c>
      <c r="BB28" s="14">
        <v>694.9</v>
      </c>
      <c r="BC28" s="15">
        <v>443</v>
      </c>
      <c r="BD28" s="14">
        <f t="shared" si="26"/>
        <v>63.75017988199742</v>
      </c>
      <c r="BE28" s="15">
        <v>852.4</v>
      </c>
      <c r="BF28" s="15">
        <v>209</v>
      </c>
      <c r="BG28" s="14">
        <f t="shared" si="18"/>
        <v>24.519005161895823</v>
      </c>
      <c r="BH28" s="15">
        <v>128</v>
      </c>
      <c r="BI28" s="15">
        <v>96.1</v>
      </c>
      <c r="BJ28" s="14">
        <f t="shared" si="19"/>
        <v>75.078125</v>
      </c>
      <c r="BK28" s="15">
        <v>1796.1</v>
      </c>
      <c r="BL28" s="15">
        <v>1409.5</v>
      </c>
      <c r="BM28" s="14">
        <f t="shared" si="20"/>
        <v>78.47558599187127</v>
      </c>
      <c r="BN28" s="16">
        <v>0</v>
      </c>
      <c r="BO28" s="16">
        <v>0</v>
      </c>
      <c r="BP28" s="14" t="e">
        <f t="shared" si="21"/>
        <v>#DIV/0!</v>
      </c>
      <c r="BQ28" s="16">
        <v>0</v>
      </c>
      <c r="BR28" s="16">
        <v>0</v>
      </c>
      <c r="BS28" s="14" t="e">
        <f t="shared" si="22"/>
        <v>#DIV/0!</v>
      </c>
      <c r="BT28" s="15">
        <v>0</v>
      </c>
      <c r="BU28" s="16">
        <v>0</v>
      </c>
      <c r="BV28" s="14" t="e">
        <f t="shared" si="23"/>
        <v>#DIV/0!</v>
      </c>
      <c r="BW28" s="14">
        <f t="shared" si="2"/>
        <v>-9.100000000000364</v>
      </c>
      <c r="BX28" s="14">
        <f t="shared" si="24"/>
        <v>713.0999999999999</v>
      </c>
      <c r="BY28" s="14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0">
        <v>14</v>
      </c>
      <c r="B29" s="21" t="s">
        <v>52</v>
      </c>
      <c r="C29" s="14">
        <f t="shared" si="3"/>
        <v>4479.599999999999</v>
      </c>
      <c r="D29" s="14">
        <f t="shared" si="3"/>
        <v>3444.4</v>
      </c>
      <c r="E29" s="14">
        <f t="shared" si="4"/>
        <v>76.89079382087688</v>
      </c>
      <c r="F29" s="15">
        <f>I29+L29+O29+R29+U29+X29+AA29+AD29+17+10</f>
        <v>259.9</v>
      </c>
      <c r="G29" s="15">
        <f>J29+M29+P29+S29+V29+Y29+AB29+AE29+11.6+4.5+1.9</f>
        <v>188.29999999999998</v>
      </c>
      <c r="H29" s="14">
        <f t="shared" si="5"/>
        <v>72.45094267025779</v>
      </c>
      <c r="I29" s="15">
        <v>66.4</v>
      </c>
      <c r="J29" s="15">
        <v>55.4</v>
      </c>
      <c r="K29" s="14">
        <f t="shared" si="6"/>
        <v>83.43373493975903</v>
      </c>
      <c r="L29" s="15">
        <v>2.3</v>
      </c>
      <c r="M29" s="15">
        <v>12.2</v>
      </c>
      <c r="N29" s="14">
        <f t="shared" si="7"/>
        <v>530.4347826086957</v>
      </c>
      <c r="O29" s="15">
        <v>40.9</v>
      </c>
      <c r="P29" s="15">
        <v>11.2</v>
      </c>
      <c r="Q29" s="14">
        <f t="shared" si="25"/>
        <v>27.383863080684595</v>
      </c>
      <c r="R29" s="15">
        <v>113.3</v>
      </c>
      <c r="S29" s="15">
        <v>86.9</v>
      </c>
      <c r="T29" s="14">
        <f t="shared" si="8"/>
        <v>76.6990291262136</v>
      </c>
      <c r="U29" s="15">
        <v>8</v>
      </c>
      <c r="V29" s="15">
        <v>4.6</v>
      </c>
      <c r="W29" s="14">
        <f t="shared" si="9"/>
        <v>57.49999999999999</v>
      </c>
      <c r="X29" s="15"/>
      <c r="Y29" s="15"/>
      <c r="Z29" s="14" t="e">
        <f t="shared" si="10"/>
        <v>#DIV/0!</v>
      </c>
      <c r="AA29" s="15">
        <v>2</v>
      </c>
      <c r="AB29" s="15">
        <v>0</v>
      </c>
      <c r="AC29" s="14">
        <f t="shared" si="11"/>
        <v>0</v>
      </c>
      <c r="AD29" s="15"/>
      <c r="AE29" s="15"/>
      <c r="AF29" s="14" t="e">
        <f t="shared" si="12"/>
        <v>#DIV/0!</v>
      </c>
      <c r="AG29" s="15">
        <v>4219.7</v>
      </c>
      <c r="AH29" s="15">
        <v>3256.1</v>
      </c>
      <c r="AI29" s="14">
        <f t="shared" si="13"/>
        <v>77.16425338294192</v>
      </c>
      <c r="AJ29" s="14">
        <v>1734.8</v>
      </c>
      <c r="AK29" s="14">
        <v>1292.5</v>
      </c>
      <c r="AL29" s="14">
        <f t="shared" si="14"/>
        <v>74.50426562139728</v>
      </c>
      <c r="AM29" s="14">
        <v>692.9</v>
      </c>
      <c r="AN29" s="14">
        <v>584</v>
      </c>
      <c r="AO29" s="14">
        <f t="shared" si="15"/>
        <v>84.28344638475971</v>
      </c>
      <c r="AP29" s="15">
        <v>0</v>
      </c>
      <c r="AQ29" s="15">
        <v>0</v>
      </c>
      <c r="AR29" s="14" t="e">
        <f t="shared" si="16"/>
        <v>#DIV/0!</v>
      </c>
      <c r="AS29" s="15">
        <v>0</v>
      </c>
      <c r="AT29" s="15">
        <v>0</v>
      </c>
      <c r="AU29" s="14" t="e">
        <f t="shared" si="0"/>
        <v>#DIV/0!</v>
      </c>
      <c r="AV29" s="15">
        <v>4553.2</v>
      </c>
      <c r="AW29" s="15">
        <v>2680.4</v>
      </c>
      <c r="AX29" s="14">
        <f t="shared" si="1"/>
        <v>58.86848809628393</v>
      </c>
      <c r="AY29" s="15">
        <v>642.2</v>
      </c>
      <c r="AZ29" s="15">
        <v>445.2</v>
      </c>
      <c r="BA29" s="14">
        <f t="shared" si="17"/>
        <v>69.32419806913734</v>
      </c>
      <c r="BB29" s="14">
        <v>614.1</v>
      </c>
      <c r="BC29" s="15">
        <v>422.2</v>
      </c>
      <c r="BD29" s="14">
        <f t="shared" si="26"/>
        <v>68.75101774955219</v>
      </c>
      <c r="BE29" s="15">
        <v>607.9</v>
      </c>
      <c r="BF29" s="15">
        <v>204.7</v>
      </c>
      <c r="BG29" s="14">
        <f t="shared" si="18"/>
        <v>33.673301529856886</v>
      </c>
      <c r="BH29" s="15">
        <v>106.8</v>
      </c>
      <c r="BI29" s="15">
        <v>64</v>
      </c>
      <c r="BJ29" s="14">
        <f t="shared" si="19"/>
        <v>59.925093632958806</v>
      </c>
      <c r="BK29" s="15">
        <v>1501</v>
      </c>
      <c r="BL29" s="15">
        <v>1223.8</v>
      </c>
      <c r="BM29" s="14">
        <f t="shared" si="20"/>
        <v>81.53231179213857</v>
      </c>
      <c r="BN29" s="16">
        <v>0</v>
      </c>
      <c r="BO29" s="16">
        <v>0</v>
      </c>
      <c r="BP29" s="14" t="e">
        <f t="shared" si="21"/>
        <v>#DIV/0!</v>
      </c>
      <c r="BQ29" s="16">
        <v>0</v>
      </c>
      <c r="BR29" s="16">
        <v>0</v>
      </c>
      <c r="BS29" s="14" t="e">
        <f t="shared" si="22"/>
        <v>#DIV/0!</v>
      </c>
      <c r="BT29" s="15">
        <v>0</v>
      </c>
      <c r="BU29" s="16">
        <v>0</v>
      </c>
      <c r="BV29" s="14" t="e">
        <f t="shared" si="23"/>
        <v>#DIV/0!</v>
      </c>
      <c r="BW29" s="14">
        <f t="shared" si="2"/>
        <v>-73.60000000000036</v>
      </c>
      <c r="BX29" s="14" t="e">
        <f>SUM(C29:BF29)</f>
        <v>#DIV/0!</v>
      </c>
      <c r="BY29" s="14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0">
        <v>15</v>
      </c>
      <c r="B30" s="21" t="s">
        <v>53</v>
      </c>
      <c r="C30" s="14">
        <f t="shared" si="3"/>
        <v>3131.6</v>
      </c>
      <c r="D30" s="14">
        <f t="shared" si="3"/>
        <v>2123.3</v>
      </c>
      <c r="E30" s="14">
        <f t="shared" si="4"/>
        <v>67.80240132839444</v>
      </c>
      <c r="F30" s="15">
        <f>I30+L30+O30+R30+U30+X30+AA30+AD30+6+10.1</f>
        <v>385.90000000000003</v>
      </c>
      <c r="G30" s="15">
        <f>J30+M30+P30+S30+V30+Y30+AB30+AE30+7.5+260.4+53</f>
        <v>596.0999999999999</v>
      </c>
      <c r="H30" s="14">
        <f t="shared" si="5"/>
        <v>154.47006996631248</v>
      </c>
      <c r="I30" s="15">
        <v>142.1</v>
      </c>
      <c r="J30" s="15">
        <v>124.7</v>
      </c>
      <c r="K30" s="14">
        <f t="shared" si="6"/>
        <v>87.75510204081634</v>
      </c>
      <c r="L30" s="15">
        <v>40.2</v>
      </c>
      <c r="M30" s="15">
        <v>16.5</v>
      </c>
      <c r="N30" s="14">
        <f t="shared" si="7"/>
        <v>41.04477611940298</v>
      </c>
      <c r="O30" s="15">
        <v>47.7</v>
      </c>
      <c r="P30" s="15">
        <v>19.2</v>
      </c>
      <c r="Q30" s="14">
        <f t="shared" si="25"/>
        <v>40.25157232704402</v>
      </c>
      <c r="R30" s="15">
        <v>121.8</v>
      </c>
      <c r="S30" s="15">
        <v>78.6</v>
      </c>
      <c r="T30" s="14">
        <f t="shared" si="8"/>
        <v>64.5320197044335</v>
      </c>
      <c r="U30" s="15">
        <v>15</v>
      </c>
      <c r="V30" s="15">
        <v>16.3</v>
      </c>
      <c r="W30" s="14">
        <f t="shared" si="9"/>
        <v>108.66666666666667</v>
      </c>
      <c r="X30" s="15"/>
      <c r="Y30" s="15"/>
      <c r="Z30" s="14" t="e">
        <f t="shared" si="10"/>
        <v>#DIV/0!</v>
      </c>
      <c r="AA30" s="15">
        <v>3</v>
      </c>
      <c r="AB30" s="15">
        <v>19.9</v>
      </c>
      <c r="AC30" s="14">
        <f t="shared" si="11"/>
        <v>663.3333333333333</v>
      </c>
      <c r="AD30" s="15"/>
      <c r="AE30" s="15"/>
      <c r="AF30" s="14" t="e">
        <f t="shared" si="12"/>
        <v>#DIV/0!</v>
      </c>
      <c r="AG30" s="15">
        <v>2745.7</v>
      </c>
      <c r="AH30" s="15">
        <v>1527.2</v>
      </c>
      <c r="AI30" s="14">
        <f t="shared" si="13"/>
        <v>55.62151728156755</v>
      </c>
      <c r="AJ30" s="14">
        <v>1111.8</v>
      </c>
      <c r="AK30" s="14">
        <v>828.3</v>
      </c>
      <c r="AL30" s="14">
        <f t="shared" si="14"/>
        <v>74.50080949811117</v>
      </c>
      <c r="AM30" s="14">
        <v>734.1</v>
      </c>
      <c r="AN30" s="14">
        <v>546.9</v>
      </c>
      <c r="AO30" s="14">
        <f t="shared" si="15"/>
        <v>74.4993870044953</v>
      </c>
      <c r="AP30" s="15">
        <v>0</v>
      </c>
      <c r="AQ30" s="15">
        <v>0</v>
      </c>
      <c r="AR30" s="14" t="e">
        <f t="shared" si="16"/>
        <v>#DIV/0!</v>
      </c>
      <c r="AS30" s="15">
        <v>0</v>
      </c>
      <c r="AT30" s="15">
        <v>0</v>
      </c>
      <c r="AU30" s="14" t="e">
        <f t="shared" si="0"/>
        <v>#DIV/0!</v>
      </c>
      <c r="AV30" s="15">
        <v>3228.3</v>
      </c>
      <c r="AW30" s="15">
        <v>2044.1</v>
      </c>
      <c r="AX30" s="14">
        <f t="shared" si="1"/>
        <v>63.318155066133876</v>
      </c>
      <c r="AY30" s="15">
        <v>572.1</v>
      </c>
      <c r="AZ30" s="15">
        <v>383.2</v>
      </c>
      <c r="BA30" s="14">
        <f t="shared" si="17"/>
        <v>66.98129697605313</v>
      </c>
      <c r="BB30" s="14">
        <v>563.5</v>
      </c>
      <c r="BC30" s="15">
        <v>379.7</v>
      </c>
      <c r="BD30" s="14">
        <f t="shared" si="26"/>
        <v>67.38243123336291</v>
      </c>
      <c r="BE30" s="15">
        <v>681.1</v>
      </c>
      <c r="BF30" s="15">
        <v>44.5</v>
      </c>
      <c r="BG30" s="14">
        <f t="shared" si="18"/>
        <v>6.533548671267068</v>
      </c>
      <c r="BH30" s="15">
        <v>196.4</v>
      </c>
      <c r="BI30" s="15">
        <v>107.8</v>
      </c>
      <c r="BJ30" s="14">
        <f t="shared" si="19"/>
        <v>54.88798370672098</v>
      </c>
      <c r="BK30" s="15">
        <v>1247.3</v>
      </c>
      <c r="BL30" s="15">
        <v>1060.9</v>
      </c>
      <c r="BM30" s="14">
        <f t="shared" si="20"/>
        <v>85.0557203559689</v>
      </c>
      <c r="BN30" s="16">
        <v>0</v>
      </c>
      <c r="BO30" s="16">
        <v>0</v>
      </c>
      <c r="BP30" s="14" t="e">
        <f t="shared" si="21"/>
        <v>#DIV/0!</v>
      </c>
      <c r="BQ30" s="16">
        <v>0</v>
      </c>
      <c r="BR30" s="16">
        <v>0</v>
      </c>
      <c r="BS30" s="14" t="e">
        <f t="shared" si="22"/>
        <v>#DIV/0!</v>
      </c>
      <c r="BT30" s="15">
        <v>0</v>
      </c>
      <c r="BU30" s="16">
        <v>0</v>
      </c>
      <c r="BV30" s="14" t="e">
        <f t="shared" si="23"/>
        <v>#DIV/0!</v>
      </c>
      <c r="BW30" s="14">
        <f t="shared" si="2"/>
        <v>-96.70000000000027</v>
      </c>
      <c r="BX30" s="14">
        <f t="shared" si="24"/>
        <v>79.20000000000027</v>
      </c>
      <c r="BY30" s="14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0">
        <v>16</v>
      </c>
      <c r="B31" s="21" t="s">
        <v>54</v>
      </c>
      <c r="C31" s="14">
        <f t="shared" si="3"/>
        <v>2161</v>
      </c>
      <c r="D31" s="14">
        <f t="shared" si="3"/>
        <v>1462.9</v>
      </c>
      <c r="E31" s="14">
        <f t="shared" si="4"/>
        <v>67.69551133734383</v>
      </c>
      <c r="F31" s="15">
        <f>I31+L31+O31+R31+U31+X31+AA31+AD31+6+10</f>
        <v>407.9</v>
      </c>
      <c r="G31" s="15">
        <f>J31+M31+P31+S31+V31+Y31+AB31+AE31+5.7</f>
        <v>287.5</v>
      </c>
      <c r="H31" s="14">
        <f t="shared" si="5"/>
        <v>70.48296151017406</v>
      </c>
      <c r="I31" s="15">
        <v>154.4</v>
      </c>
      <c r="J31" s="15">
        <v>106.2</v>
      </c>
      <c r="K31" s="14">
        <f t="shared" si="6"/>
        <v>68.78238341968913</v>
      </c>
      <c r="L31" s="15">
        <v>52.5</v>
      </c>
      <c r="M31" s="15">
        <v>91.6</v>
      </c>
      <c r="N31" s="14">
        <f t="shared" si="7"/>
        <v>174.47619047619048</v>
      </c>
      <c r="O31" s="15">
        <v>55.9</v>
      </c>
      <c r="P31" s="15">
        <v>14.8</v>
      </c>
      <c r="Q31" s="14">
        <f t="shared" si="25"/>
        <v>26.475849731663686</v>
      </c>
      <c r="R31" s="15">
        <v>101.2</v>
      </c>
      <c r="S31" s="15">
        <v>20.1</v>
      </c>
      <c r="T31" s="14">
        <f t="shared" si="8"/>
        <v>19.861660079051386</v>
      </c>
      <c r="U31" s="15">
        <v>26</v>
      </c>
      <c r="V31" s="15">
        <v>49.1</v>
      </c>
      <c r="W31" s="14">
        <f t="shared" si="9"/>
        <v>188.84615384615384</v>
      </c>
      <c r="X31" s="15"/>
      <c r="Y31" s="15"/>
      <c r="Z31" s="14" t="e">
        <f t="shared" si="10"/>
        <v>#DIV/0!</v>
      </c>
      <c r="AA31" s="15">
        <v>1.9</v>
      </c>
      <c r="AB31" s="15">
        <v>0</v>
      </c>
      <c r="AC31" s="14">
        <f t="shared" si="11"/>
        <v>0</v>
      </c>
      <c r="AD31" s="15"/>
      <c r="AE31" s="15"/>
      <c r="AF31" s="14" t="e">
        <f t="shared" si="12"/>
        <v>#DIV/0!</v>
      </c>
      <c r="AG31" s="15">
        <v>1753.1</v>
      </c>
      <c r="AH31" s="15">
        <v>1175.4</v>
      </c>
      <c r="AI31" s="14">
        <f t="shared" si="13"/>
        <v>67.04694541098625</v>
      </c>
      <c r="AJ31" s="14">
        <v>778.7</v>
      </c>
      <c r="AK31" s="14">
        <v>580.2</v>
      </c>
      <c r="AL31" s="14">
        <f t="shared" si="14"/>
        <v>74.5087967124695</v>
      </c>
      <c r="AM31" s="14">
        <v>667.7</v>
      </c>
      <c r="AN31" s="14">
        <v>497.5</v>
      </c>
      <c r="AO31" s="14">
        <f t="shared" si="15"/>
        <v>74.50951025909839</v>
      </c>
      <c r="AP31" s="15">
        <v>0</v>
      </c>
      <c r="AQ31" s="15">
        <v>0</v>
      </c>
      <c r="AR31" s="14" t="e">
        <f t="shared" si="16"/>
        <v>#DIV/0!</v>
      </c>
      <c r="AS31" s="15">
        <v>0</v>
      </c>
      <c r="AT31" s="15">
        <v>0</v>
      </c>
      <c r="AU31" s="14" t="e">
        <f t="shared" si="0"/>
        <v>#DIV/0!</v>
      </c>
      <c r="AV31" s="15">
        <v>2260.4</v>
      </c>
      <c r="AW31" s="15">
        <v>1531.6</v>
      </c>
      <c r="AX31" s="14">
        <f t="shared" si="1"/>
        <v>67.7579189523978</v>
      </c>
      <c r="AY31" s="15">
        <v>552.7</v>
      </c>
      <c r="AZ31" s="15">
        <v>380.9</v>
      </c>
      <c r="BA31" s="14">
        <f t="shared" si="17"/>
        <v>68.91622941921476</v>
      </c>
      <c r="BB31" s="14">
        <v>544.6</v>
      </c>
      <c r="BC31" s="15">
        <v>377.9</v>
      </c>
      <c r="BD31" s="14">
        <f t="shared" si="26"/>
        <v>69.39037825927285</v>
      </c>
      <c r="BE31" s="15">
        <v>361.9</v>
      </c>
      <c r="BF31" s="15">
        <v>70</v>
      </c>
      <c r="BG31" s="14">
        <f t="shared" si="18"/>
        <v>19.342359767891683</v>
      </c>
      <c r="BH31" s="15">
        <v>100.3</v>
      </c>
      <c r="BI31" s="15">
        <v>63.4</v>
      </c>
      <c r="BJ31" s="14">
        <f t="shared" si="19"/>
        <v>63.21036889332004</v>
      </c>
      <c r="BK31" s="15">
        <v>1190.2</v>
      </c>
      <c r="BL31" s="15">
        <v>979.2</v>
      </c>
      <c r="BM31" s="14">
        <f t="shared" si="20"/>
        <v>82.27188707780205</v>
      </c>
      <c r="BN31" s="16">
        <v>0</v>
      </c>
      <c r="BO31" s="16">
        <v>0</v>
      </c>
      <c r="BP31" s="14" t="e">
        <f t="shared" si="21"/>
        <v>#DIV/0!</v>
      </c>
      <c r="BQ31" s="16">
        <v>0</v>
      </c>
      <c r="BR31" s="16">
        <v>0</v>
      </c>
      <c r="BS31" s="14" t="e">
        <f t="shared" si="22"/>
        <v>#DIV/0!</v>
      </c>
      <c r="BT31" s="15">
        <v>0</v>
      </c>
      <c r="BU31" s="16">
        <v>0</v>
      </c>
      <c r="BV31" s="14" t="e">
        <f t="shared" si="23"/>
        <v>#DIV/0!</v>
      </c>
      <c r="BW31" s="14">
        <f t="shared" si="2"/>
        <v>-99.40000000000009</v>
      </c>
      <c r="BX31" s="14">
        <f t="shared" si="24"/>
        <v>-68.69999999999982</v>
      </c>
      <c r="BY31" s="14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0">
        <v>17</v>
      </c>
      <c r="B32" s="21" t="s">
        <v>55</v>
      </c>
      <c r="C32" s="14">
        <f t="shared" si="3"/>
        <v>3229.2</v>
      </c>
      <c r="D32" s="14">
        <f t="shared" si="3"/>
        <v>2425.5</v>
      </c>
      <c r="E32" s="14">
        <f t="shared" si="4"/>
        <v>75.11148272017837</v>
      </c>
      <c r="F32" s="15">
        <f>I32+L32+O32+R32+U32+X32+AA32+AD32+24+10</f>
        <v>349.6</v>
      </c>
      <c r="G32" s="15">
        <f>J32+M32+P32+S32+V32+Y32+AB32+AE32+7.3+7.6+1.4</f>
        <v>182.4</v>
      </c>
      <c r="H32" s="14">
        <f t="shared" si="5"/>
        <v>52.17391304347826</v>
      </c>
      <c r="I32" s="15">
        <v>129.9</v>
      </c>
      <c r="J32" s="15">
        <v>90.5</v>
      </c>
      <c r="K32" s="14">
        <f t="shared" si="6"/>
        <v>69.66897613548883</v>
      </c>
      <c r="L32" s="15">
        <v>10.2</v>
      </c>
      <c r="M32" s="15">
        <v>0</v>
      </c>
      <c r="N32" s="14">
        <f t="shared" si="7"/>
        <v>0</v>
      </c>
      <c r="O32" s="15">
        <v>47.7</v>
      </c>
      <c r="P32" s="15">
        <v>23.8</v>
      </c>
      <c r="Q32" s="14">
        <f t="shared" si="25"/>
        <v>49.895178197064986</v>
      </c>
      <c r="R32" s="15">
        <v>121.8</v>
      </c>
      <c r="S32" s="15">
        <v>34.9</v>
      </c>
      <c r="T32" s="14">
        <f t="shared" si="8"/>
        <v>28.653530377668307</v>
      </c>
      <c r="U32" s="15">
        <v>3</v>
      </c>
      <c r="V32" s="15">
        <v>4.8</v>
      </c>
      <c r="W32" s="14">
        <f t="shared" si="9"/>
        <v>160</v>
      </c>
      <c r="X32" s="15"/>
      <c r="Y32" s="15"/>
      <c r="Z32" s="14" t="e">
        <f t="shared" si="10"/>
        <v>#DIV/0!</v>
      </c>
      <c r="AA32" s="15">
        <v>3</v>
      </c>
      <c r="AB32" s="15">
        <v>12.1</v>
      </c>
      <c r="AC32" s="14">
        <f t="shared" si="11"/>
        <v>403.3333333333333</v>
      </c>
      <c r="AD32" s="15"/>
      <c r="AE32" s="15"/>
      <c r="AF32" s="14" t="e">
        <f t="shared" si="12"/>
        <v>#DIV/0!</v>
      </c>
      <c r="AG32" s="15">
        <v>2879.6</v>
      </c>
      <c r="AH32" s="15">
        <v>2243.1</v>
      </c>
      <c r="AI32" s="14">
        <f t="shared" si="13"/>
        <v>77.89623558827616</v>
      </c>
      <c r="AJ32" s="14">
        <v>1915.2</v>
      </c>
      <c r="AK32" s="14">
        <v>1426.8</v>
      </c>
      <c r="AL32" s="14">
        <f t="shared" si="14"/>
        <v>74.49874686716792</v>
      </c>
      <c r="AM32" s="14">
        <v>231.6</v>
      </c>
      <c r="AN32" s="14">
        <v>172.5</v>
      </c>
      <c r="AO32" s="14">
        <f t="shared" si="15"/>
        <v>74.48186528497409</v>
      </c>
      <c r="AP32" s="15">
        <v>0</v>
      </c>
      <c r="AQ32" s="15">
        <v>0</v>
      </c>
      <c r="AR32" s="14" t="e">
        <f t="shared" si="16"/>
        <v>#DIV/0!</v>
      </c>
      <c r="AS32" s="15">
        <v>0</v>
      </c>
      <c r="AT32" s="15">
        <v>0</v>
      </c>
      <c r="AU32" s="14" t="e">
        <f t="shared" si="0"/>
        <v>#DIV/0!</v>
      </c>
      <c r="AV32" s="15">
        <v>3457.2</v>
      </c>
      <c r="AW32" s="15">
        <v>2236.2</v>
      </c>
      <c r="AX32" s="14">
        <f t="shared" si="1"/>
        <v>64.68240194376952</v>
      </c>
      <c r="AY32" s="15">
        <v>622.5</v>
      </c>
      <c r="AZ32" s="15">
        <v>510.4</v>
      </c>
      <c r="BA32" s="14">
        <f t="shared" si="17"/>
        <v>81.99196787148594</v>
      </c>
      <c r="BB32" s="14">
        <v>593.9</v>
      </c>
      <c r="BC32" s="15">
        <v>486.9</v>
      </c>
      <c r="BD32" s="14">
        <f t="shared" si="26"/>
        <v>81.98349890553965</v>
      </c>
      <c r="BE32" s="15">
        <v>684.3</v>
      </c>
      <c r="BF32" s="15">
        <v>85.4</v>
      </c>
      <c r="BG32" s="14">
        <f t="shared" si="18"/>
        <v>12.479906473768816</v>
      </c>
      <c r="BH32" s="15">
        <v>133.7</v>
      </c>
      <c r="BI32" s="15">
        <v>83.4</v>
      </c>
      <c r="BJ32" s="14">
        <f t="shared" si="19"/>
        <v>62.37845923709799</v>
      </c>
      <c r="BK32" s="15">
        <v>1695.3</v>
      </c>
      <c r="BL32" s="15">
        <v>1335</v>
      </c>
      <c r="BM32" s="14">
        <f t="shared" si="20"/>
        <v>78.74712440276058</v>
      </c>
      <c r="BN32" s="16">
        <v>0</v>
      </c>
      <c r="BO32" s="16">
        <v>0</v>
      </c>
      <c r="BP32" s="14" t="e">
        <f t="shared" si="21"/>
        <v>#DIV/0!</v>
      </c>
      <c r="BQ32" s="16">
        <v>0</v>
      </c>
      <c r="BR32" s="16">
        <v>0</v>
      </c>
      <c r="BS32" s="14" t="e">
        <f t="shared" si="22"/>
        <v>#DIV/0!</v>
      </c>
      <c r="BT32" s="15">
        <v>0</v>
      </c>
      <c r="BU32" s="16">
        <v>0</v>
      </c>
      <c r="BV32" s="14" t="e">
        <f t="shared" si="23"/>
        <v>#DIV/0!</v>
      </c>
      <c r="BW32" s="14">
        <f t="shared" si="2"/>
        <v>-228</v>
      </c>
      <c r="BX32" s="14">
        <f t="shared" si="24"/>
        <v>189.30000000000018</v>
      </c>
      <c r="BY32" s="14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0">
        <v>18</v>
      </c>
      <c r="B33" s="21" t="s">
        <v>56</v>
      </c>
      <c r="C33" s="14">
        <f t="shared" si="3"/>
        <v>2539.7000000000003</v>
      </c>
      <c r="D33" s="14">
        <f t="shared" si="3"/>
        <v>1927.5</v>
      </c>
      <c r="E33" s="14">
        <f t="shared" si="4"/>
        <v>75.89479072331376</v>
      </c>
      <c r="F33" s="15">
        <f>I33+L33+O33+R33+U33+X33+AA33+AD33+9+10</f>
        <v>209.3</v>
      </c>
      <c r="G33" s="15">
        <f>J33+M33+P33+S33+V33+Y33+AB33+AE33+15.5+2.5</f>
        <v>147.5</v>
      </c>
      <c r="H33" s="14">
        <f t="shared" si="5"/>
        <v>70.47300525561396</v>
      </c>
      <c r="I33" s="15">
        <v>57.7</v>
      </c>
      <c r="J33" s="15">
        <v>44.8</v>
      </c>
      <c r="K33" s="14">
        <f t="shared" si="6"/>
        <v>77.6429809358752</v>
      </c>
      <c r="L33" s="15">
        <v>0</v>
      </c>
      <c r="M33" s="15">
        <v>0</v>
      </c>
      <c r="N33" s="14" t="e">
        <f t="shared" si="7"/>
        <v>#DIV/0!</v>
      </c>
      <c r="O33" s="15">
        <v>27.3</v>
      </c>
      <c r="P33" s="15">
        <v>9.5</v>
      </c>
      <c r="Q33" s="14">
        <f t="shared" si="25"/>
        <v>34.798534798534796</v>
      </c>
      <c r="R33" s="15">
        <v>100.3</v>
      </c>
      <c r="S33" s="15">
        <v>68.6</v>
      </c>
      <c r="T33" s="14">
        <f t="shared" si="8"/>
        <v>68.39481555333997</v>
      </c>
      <c r="U33" s="15">
        <v>3</v>
      </c>
      <c r="V33" s="15">
        <v>6.6</v>
      </c>
      <c r="W33" s="14">
        <f t="shared" si="9"/>
        <v>219.99999999999997</v>
      </c>
      <c r="X33" s="15"/>
      <c r="Y33" s="15"/>
      <c r="Z33" s="14" t="e">
        <f t="shared" si="10"/>
        <v>#DIV/0!</v>
      </c>
      <c r="AA33" s="15">
        <v>2</v>
      </c>
      <c r="AB33" s="15">
        <v>0</v>
      </c>
      <c r="AC33" s="14">
        <f t="shared" si="11"/>
        <v>0</v>
      </c>
      <c r="AD33" s="15"/>
      <c r="AE33" s="15"/>
      <c r="AF33" s="14" t="e">
        <f t="shared" si="12"/>
        <v>#DIV/0!</v>
      </c>
      <c r="AG33" s="15">
        <v>2330.4</v>
      </c>
      <c r="AH33" s="15">
        <v>1780</v>
      </c>
      <c r="AI33" s="14">
        <f t="shared" si="13"/>
        <v>76.38173704085135</v>
      </c>
      <c r="AJ33" s="14">
        <v>1677.9</v>
      </c>
      <c r="AK33" s="14">
        <v>1250</v>
      </c>
      <c r="AL33" s="14">
        <f t="shared" si="14"/>
        <v>74.497884260087</v>
      </c>
      <c r="AM33" s="14">
        <v>229.4</v>
      </c>
      <c r="AN33" s="14">
        <v>171</v>
      </c>
      <c r="AO33" s="14">
        <f t="shared" si="15"/>
        <v>74.54228421970357</v>
      </c>
      <c r="AP33" s="15">
        <v>0</v>
      </c>
      <c r="AQ33" s="15">
        <v>0</v>
      </c>
      <c r="AR33" s="14" t="e">
        <f t="shared" si="16"/>
        <v>#DIV/0!</v>
      </c>
      <c r="AS33" s="15">
        <v>0</v>
      </c>
      <c r="AT33" s="15">
        <v>0</v>
      </c>
      <c r="AU33" s="14" t="e">
        <f t="shared" si="0"/>
        <v>#DIV/0!</v>
      </c>
      <c r="AV33" s="15">
        <v>2579.8</v>
      </c>
      <c r="AW33" s="15">
        <v>1737.6</v>
      </c>
      <c r="AX33" s="14">
        <f>AW33/AV33*100</f>
        <v>67.35405845414373</v>
      </c>
      <c r="AY33" s="15">
        <v>625.8</v>
      </c>
      <c r="AZ33" s="15">
        <v>440.7</v>
      </c>
      <c r="BA33" s="14">
        <f t="shared" si="17"/>
        <v>70.42186001917547</v>
      </c>
      <c r="BB33" s="14">
        <v>615.7</v>
      </c>
      <c r="BC33" s="15">
        <v>435.7</v>
      </c>
      <c r="BD33" s="14">
        <f t="shared" si="26"/>
        <v>70.76498294624004</v>
      </c>
      <c r="BE33" s="15">
        <v>534.1</v>
      </c>
      <c r="BF33" s="15">
        <v>220.7</v>
      </c>
      <c r="BG33" s="14">
        <f t="shared" si="18"/>
        <v>41.32184984085377</v>
      </c>
      <c r="BH33" s="15">
        <v>155.6</v>
      </c>
      <c r="BI33" s="15">
        <v>104.8</v>
      </c>
      <c r="BJ33" s="14">
        <f t="shared" si="19"/>
        <v>67.3521850899743</v>
      </c>
      <c r="BK33" s="15">
        <v>1209.9</v>
      </c>
      <c r="BL33" s="15">
        <v>934.3</v>
      </c>
      <c r="BM33" s="14">
        <f t="shared" si="20"/>
        <v>77.2212579552029</v>
      </c>
      <c r="BN33" s="16">
        <v>0</v>
      </c>
      <c r="BO33" s="16">
        <v>0</v>
      </c>
      <c r="BP33" s="14" t="e">
        <f t="shared" si="21"/>
        <v>#DIV/0!</v>
      </c>
      <c r="BQ33" s="16">
        <v>0</v>
      </c>
      <c r="BR33" s="16">
        <v>0</v>
      </c>
      <c r="BS33" s="14" t="e">
        <f t="shared" si="22"/>
        <v>#DIV/0!</v>
      </c>
      <c r="BT33" s="15">
        <v>0</v>
      </c>
      <c r="BU33" s="16">
        <v>0</v>
      </c>
      <c r="BV33" s="14" t="e">
        <f t="shared" si="23"/>
        <v>#DIV/0!</v>
      </c>
      <c r="BW33" s="14">
        <f t="shared" si="2"/>
        <v>-40.09999999999991</v>
      </c>
      <c r="BX33" s="14">
        <f t="shared" si="24"/>
        <v>189.9000000000001</v>
      </c>
      <c r="BY33" s="14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0">
        <v>19</v>
      </c>
      <c r="B34" s="21" t="s">
        <v>57</v>
      </c>
      <c r="C34" s="14">
        <f t="shared" si="3"/>
        <v>5728.5</v>
      </c>
      <c r="D34" s="14">
        <f t="shared" si="3"/>
        <v>4577.8</v>
      </c>
      <c r="E34" s="14">
        <f t="shared" si="4"/>
        <v>79.91271711617352</v>
      </c>
      <c r="F34" s="15">
        <f>I34+L34+O34+R34+U34+X34+AA34+AD34+8+10</f>
        <v>739.6999999999999</v>
      </c>
      <c r="G34" s="29">
        <f>J34+M34+P34+S34+V34+Y34+AB34+AE34+45.7+1+0.2</f>
        <v>553.5</v>
      </c>
      <c r="H34" s="14">
        <f t="shared" si="5"/>
        <v>74.8276328241179</v>
      </c>
      <c r="I34" s="15">
        <v>287.5</v>
      </c>
      <c r="J34" s="15">
        <v>166.6</v>
      </c>
      <c r="K34" s="14">
        <f t="shared" si="6"/>
        <v>57.947826086956525</v>
      </c>
      <c r="L34" s="15">
        <v>36.7</v>
      </c>
      <c r="M34" s="15">
        <v>17.2</v>
      </c>
      <c r="N34" s="14">
        <f t="shared" si="7"/>
        <v>46.86648501362397</v>
      </c>
      <c r="O34" s="15">
        <v>68.2</v>
      </c>
      <c r="P34" s="15">
        <v>22.7</v>
      </c>
      <c r="Q34" s="14">
        <f t="shared" si="25"/>
        <v>33.28445747800586</v>
      </c>
      <c r="R34" s="15">
        <v>270</v>
      </c>
      <c r="S34" s="15">
        <v>84.7</v>
      </c>
      <c r="T34" s="14">
        <f t="shared" si="8"/>
        <v>31.37037037037037</v>
      </c>
      <c r="U34" s="15">
        <v>39</v>
      </c>
      <c r="V34" s="15">
        <v>44.4</v>
      </c>
      <c r="W34" s="14">
        <f t="shared" si="9"/>
        <v>113.84615384615384</v>
      </c>
      <c r="X34" s="15"/>
      <c r="Y34" s="15"/>
      <c r="Z34" s="14" t="e">
        <f t="shared" si="10"/>
        <v>#DIV/0!</v>
      </c>
      <c r="AA34" s="15">
        <v>20.3</v>
      </c>
      <c r="AB34" s="15">
        <v>171</v>
      </c>
      <c r="AC34" s="14">
        <f t="shared" si="11"/>
        <v>842.3645320197045</v>
      </c>
      <c r="AD34" s="15"/>
      <c r="AE34" s="15"/>
      <c r="AF34" s="14" t="e">
        <f t="shared" si="12"/>
        <v>#DIV/0!</v>
      </c>
      <c r="AG34" s="15">
        <v>4988.8</v>
      </c>
      <c r="AH34" s="15">
        <v>4024.3</v>
      </c>
      <c r="AI34" s="14">
        <f t="shared" si="13"/>
        <v>80.66669339320077</v>
      </c>
      <c r="AJ34" s="14">
        <v>1874.6</v>
      </c>
      <c r="AK34" s="14">
        <v>1441.7</v>
      </c>
      <c r="AL34" s="14">
        <f t="shared" si="14"/>
        <v>76.90707350901526</v>
      </c>
      <c r="AM34" s="14">
        <v>1117.8</v>
      </c>
      <c r="AN34" s="14">
        <v>856.3</v>
      </c>
      <c r="AO34" s="14">
        <f t="shared" si="15"/>
        <v>76.60583288602612</v>
      </c>
      <c r="AP34" s="15">
        <v>0</v>
      </c>
      <c r="AQ34" s="15">
        <v>0</v>
      </c>
      <c r="AR34" s="14" t="e">
        <f t="shared" si="16"/>
        <v>#DIV/0!</v>
      </c>
      <c r="AS34" s="15">
        <v>0</v>
      </c>
      <c r="AT34" s="15">
        <v>0</v>
      </c>
      <c r="AU34" s="14" t="e">
        <f t="shared" si="0"/>
        <v>#DIV/0!</v>
      </c>
      <c r="AV34" s="15">
        <v>5811.8</v>
      </c>
      <c r="AW34" s="15">
        <v>4230.3</v>
      </c>
      <c r="AX34" s="14">
        <f>AW34/AV34*100</f>
        <v>72.78812071991466</v>
      </c>
      <c r="AY34" s="15">
        <v>696.4</v>
      </c>
      <c r="AZ34" s="15">
        <v>535</v>
      </c>
      <c r="BA34" s="14">
        <f t="shared" si="17"/>
        <v>76.82366456059736</v>
      </c>
      <c r="BB34" s="14">
        <v>668.5</v>
      </c>
      <c r="BC34" s="15">
        <v>510</v>
      </c>
      <c r="BD34" s="14">
        <f t="shared" si="26"/>
        <v>76.2902019446522</v>
      </c>
      <c r="BE34" s="15">
        <v>783.3</v>
      </c>
      <c r="BF34" s="15">
        <v>204.7</v>
      </c>
      <c r="BG34" s="14">
        <f t="shared" si="18"/>
        <v>26.133026937316483</v>
      </c>
      <c r="BH34" s="15">
        <v>87.2</v>
      </c>
      <c r="BI34" s="15">
        <v>63.1</v>
      </c>
      <c r="BJ34" s="14">
        <f t="shared" si="19"/>
        <v>72.36238532110092</v>
      </c>
      <c r="BK34" s="15">
        <v>2622.1</v>
      </c>
      <c r="BL34" s="15">
        <v>2082.4</v>
      </c>
      <c r="BM34" s="14">
        <f t="shared" si="20"/>
        <v>79.41726097402847</v>
      </c>
      <c r="BN34" s="16">
        <v>0</v>
      </c>
      <c r="BO34" s="16">
        <v>0</v>
      </c>
      <c r="BP34" s="14" t="e">
        <f t="shared" si="21"/>
        <v>#DIV/0!</v>
      </c>
      <c r="BQ34" s="16">
        <v>0</v>
      </c>
      <c r="BR34" s="16">
        <v>0</v>
      </c>
      <c r="BS34" s="14" t="e">
        <f t="shared" si="22"/>
        <v>#DIV/0!</v>
      </c>
      <c r="BT34" s="15">
        <v>0</v>
      </c>
      <c r="BU34" s="16">
        <v>0</v>
      </c>
      <c r="BV34" s="14" t="e">
        <f t="shared" si="23"/>
        <v>#DIV/0!</v>
      </c>
      <c r="BW34" s="14">
        <f t="shared" si="2"/>
        <v>-83.30000000000018</v>
      </c>
      <c r="BX34" s="14">
        <f t="shared" si="24"/>
        <v>347.5</v>
      </c>
      <c r="BY34" s="14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44" t="s">
        <v>28</v>
      </c>
      <c r="B35" s="45"/>
      <c r="C35" s="19">
        <f>SUM(C16:C34)</f>
        <v>123626.5</v>
      </c>
      <c r="D35" s="38">
        <f>SUM(D16:D34)</f>
        <v>75857.4</v>
      </c>
      <c r="E35" s="19">
        <f t="shared" si="4"/>
        <v>61.36014527629593</v>
      </c>
      <c r="F35" s="19">
        <f>SUM(F16:F34)</f>
        <v>24282.1</v>
      </c>
      <c r="G35" s="19">
        <f>SUM(G16:G34)</f>
        <v>18236</v>
      </c>
      <c r="H35" s="19">
        <f>G35/F35*100</f>
        <v>75.10058849934727</v>
      </c>
      <c r="I35" s="19">
        <f>SUM(I16:I34)</f>
        <v>14010.4</v>
      </c>
      <c r="J35" s="19">
        <f>SUM(J16:J34)</f>
        <v>10227.5</v>
      </c>
      <c r="K35" s="19">
        <f>J35/I35*100</f>
        <v>72.99934334494375</v>
      </c>
      <c r="L35" s="19">
        <f>SUM(L16:L34)</f>
        <v>377.6</v>
      </c>
      <c r="M35" s="19">
        <f>SUM(M16:M34)</f>
        <v>166.29999999999998</v>
      </c>
      <c r="N35" s="19">
        <f>M35/L35*100</f>
        <v>44.04131355932203</v>
      </c>
      <c r="O35" s="19">
        <f>SUM(O16:O34)</f>
        <v>1569.7000000000005</v>
      </c>
      <c r="P35" s="19">
        <f>SUM(P16:P34)</f>
        <v>532.5</v>
      </c>
      <c r="Q35" s="19">
        <f>P35/O35*100</f>
        <v>33.923679684016044</v>
      </c>
      <c r="R35" s="19">
        <f>SUM(R16:R34)</f>
        <v>6901.600000000001</v>
      </c>
      <c r="S35" s="19">
        <f>SUM(S16:S34)</f>
        <v>3993.3999999999996</v>
      </c>
      <c r="T35" s="19">
        <f>S35/R35*100</f>
        <v>57.861945056218836</v>
      </c>
      <c r="U35" s="19">
        <f>SUM(U16:U34)</f>
        <v>832.1</v>
      </c>
      <c r="V35" s="19">
        <f>SUM(V16:V34)</f>
        <v>1865.1999999999996</v>
      </c>
      <c r="W35" s="19">
        <f>V35/U35*100</f>
        <v>224.15575051075587</v>
      </c>
      <c r="X35" s="19">
        <f>SUM(X16:X34)</f>
        <v>0</v>
      </c>
      <c r="Y35" s="19">
        <f>SUM(Y16:Y34)</f>
        <v>0</v>
      </c>
      <c r="Z35" s="19" t="e">
        <f>Y35/X35*100</f>
        <v>#DIV/0!</v>
      </c>
      <c r="AA35" s="19">
        <f>SUM(AA16:AA34)</f>
        <v>70.6</v>
      </c>
      <c r="AB35" s="19">
        <f>SUM(AB16:AB34)</f>
        <v>327.4</v>
      </c>
      <c r="AC35" s="19">
        <f>AB35/AA35*100</f>
        <v>463.73937677053823</v>
      </c>
      <c r="AD35" s="19">
        <f>SUM(AD16:AD34)</f>
        <v>0</v>
      </c>
      <c r="AE35" s="19">
        <f>SUM(AE16:AE34)</f>
        <v>0</v>
      </c>
      <c r="AF35" s="19" t="e">
        <f>AE35/AD35*100</f>
        <v>#DIV/0!</v>
      </c>
      <c r="AG35" s="19">
        <f>SUM(AG16:AG34)</f>
        <v>99344.4</v>
      </c>
      <c r="AH35" s="19">
        <f>SUM(AH16:AH34)</f>
        <v>57621.4</v>
      </c>
      <c r="AI35" s="19">
        <f>AH35/AG35*100</f>
        <v>58.001658875588355</v>
      </c>
      <c r="AJ35" s="19">
        <f>SUM(AJ16:AJ34)</f>
        <v>33597.7</v>
      </c>
      <c r="AK35" s="19">
        <f>SUM(AK16:AK34)</f>
        <v>25045.5</v>
      </c>
      <c r="AL35" s="19">
        <f>AK35/AJ35*100</f>
        <v>74.54528137342736</v>
      </c>
      <c r="AM35" s="19">
        <f>SUM(AM16:AM34)</f>
        <v>10225.109999999999</v>
      </c>
      <c r="AN35" s="19">
        <f>SUM(AN16:AN34)</f>
        <v>7893</v>
      </c>
      <c r="AO35" s="19">
        <f>AN35/AM35*100</f>
        <v>77.19232360336467</v>
      </c>
      <c r="AP35" s="19">
        <f>SUM(AP16:AP34)</f>
        <v>0</v>
      </c>
      <c r="AQ35" s="19">
        <f>SUM(AQ16:AQ34)</f>
        <v>0</v>
      </c>
      <c r="AR35" s="19" t="e">
        <f>AQ35/AP35*100</f>
        <v>#DIV/0!</v>
      </c>
      <c r="AS35" s="19">
        <f>SUM(AS16:AS34)</f>
        <v>0</v>
      </c>
      <c r="AT35" s="19">
        <f>SUM(AT16:AT34)</f>
        <v>0</v>
      </c>
      <c r="AU35" s="19" t="e">
        <f>AT35/AS35*100</f>
        <v>#DIV/0!</v>
      </c>
      <c r="AV35" s="19">
        <f>SUM(AV16:AV34)</f>
        <v>130976.3</v>
      </c>
      <c r="AW35" s="19">
        <f>SUM(AW16:AW34)</f>
        <v>73242.6</v>
      </c>
      <c r="AX35" s="19">
        <f>AW35/AV35*100</f>
        <v>55.92049859402045</v>
      </c>
      <c r="AY35" s="19">
        <f>SUM(AY16:AY34)</f>
        <v>14653.9</v>
      </c>
      <c r="AZ35" s="19">
        <f>SUM(AZ16:AZ34)</f>
        <v>10500.000000000002</v>
      </c>
      <c r="BA35" s="19">
        <f>AZ35/AY35*100</f>
        <v>71.65328001419418</v>
      </c>
      <c r="BB35" s="19">
        <f>SUM(BB16:BB34)</f>
        <v>14356.100000000002</v>
      </c>
      <c r="BC35" s="19">
        <f>SUM(BC16:BC34)</f>
        <v>10306.900000000001</v>
      </c>
      <c r="BD35" s="19">
        <f>BC35/BB35*100</f>
        <v>71.79456816266256</v>
      </c>
      <c r="BE35" s="19">
        <f>SUM(BE16:BE34)</f>
        <v>23374.799999999996</v>
      </c>
      <c r="BF35" s="19">
        <f>SUM(BF16:BF34)</f>
        <v>6888.399999999999</v>
      </c>
      <c r="BG35" s="19">
        <f>BF35/BE35*100</f>
        <v>29.469343053202596</v>
      </c>
      <c r="BH35" s="19">
        <f>SUM(BH16:BH34)</f>
        <v>22094.600000000002</v>
      </c>
      <c r="BI35" s="19">
        <f>SUM(BI16:BI34)</f>
        <v>12515.999999999998</v>
      </c>
      <c r="BJ35" s="19">
        <f>BI35/BH35*100</f>
        <v>56.64732559086835</v>
      </c>
      <c r="BK35" s="19">
        <f>SUM(BK16:BK34)</f>
        <v>31035.3</v>
      </c>
      <c r="BL35" s="19">
        <f>SUM(BL16:BL34)</f>
        <v>24809.600000000002</v>
      </c>
      <c r="BM35" s="19">
        <f>BL35/BK35*100</f>
        <v>79.93993935937466</v>
      </c>
      <c r="BN35" s="19">
        <f>SUM(BN16:BN34)</f>
        <v>0</v>
      </c>
      <c r="BO35" s="19">
        <f>SUM(BO16:BO34)</f>
        <v>0</v>
      </c>
      <c r="BP35" s="19" t="e">
        <f>BO35/BN35*100</f>
        <v>#DIV/0!</v>
      </c>
      <c r="BQ35" s="19">
        <f>SUM(BQ16:BQ34)</f>
        <v>0</v>
      </c>
      <c r="BR35" s="19">
        <f>SUM(BR16:BR34)</f>
        <v>0</v>
      </c>
      <c r="BS35" s="19" t="e">
        <f>BR35/BQ35*100</f>
        <v>#DIV/0!</v>
      </c>
      <c r="BT35" s="19">
        <f>SUM(BT16:BT34)</f>
        <v>0</v>
      </c>
      <c r="BU35" s="19">
        <f>SUM(BU16:BU34)</f>
        <v>0</v>
      </c>
      <c r="BV35" s="19" t="e">
        <f>BU35/BT35*100</f>
        <v>#DIV/0!</v>
      </c>
      <c r="BW35" s="19">
        <f>SUM(C35-AV35)</f>
        <v>-7349.800000000003</v>
      </c>
      <c r="BX35" s="19">
        <f t="shared" si="24"/>
        <v>2614.7999999999884</v>
      </c>
      <c r="BY35" s="14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4"/>
      <c r="B36" s="24"/>
      <c r="C36" s="39"/>
      <c r="D36" s="3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  <c r="AT36" s="26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7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35"/>
      <c r="E37" s="6"/>
      <c r="F37" s="6"/>
      <c r="G37" s="35"/>
      <c r="H37" s="6"/>
      <c r="I37" s="6"/>
      <c r="J37" s="31"/>
      <c r="K37" s="6"/>
      <c r="L37" s="6"/>
      <c r="M37" s="32"/>
      <c r="N37" s="6"/>
      <c r="O37" s="6"/>
      <c r="P37" s="34"/>
      <c r="Q37" s="6"/>
      <c r="R37" s="6"/>
      <c r="S37" s="31"/>
      <c r="T37" s="6"/>
      <c r="U37" s="6"/>
      <c r="V37" s="31"/>
      <c r="W37" s="6"/>
      <c r="X37" s="6"/>
      <c r="Y37" s="6"/>
      <c r="Z37" s="6"/>
      <c r="AA37" s="6"/>
      <c r="AB37" s="40"/>
      <c r="AC37" s="6"/>
      <c r="AD37" s="6"/>
      <c r="AE37" s="6"/>
      <c r="AF37" s="6"/>
      <c r="AG37" s="31"/>
      <c r="AH37" s="31"/>
      <c r="AI37" s="6"/>
      <c r="AJ37" s="6"/>
      <c r="AK37" s="27"/>
      <c r="AL37" s="6"/>
      <c r="AM37" s="27"/>
      <c r="AN37" s="27"/>
      <c r="AO37" s="6"/>
      <c r="AP37" s="6"/>
      <c r="AQ37" s="6"/>
      <c r="AR37" s="6"/>
      <c r="AS37" s="6"/>
      <c r="AT37" s="6"/>
      <c r="AU37" s="6"/>
      <c r="AV37" s="31"/>
      <c r="AW37" s="31"/>
      <c r="AX37" s="6"/>
      <c r="AY37" s="31"/>
      <c r="AZ37" s="31"/>
      <c r="BA37" s="6"/>
      <c r="BB37" s="27"/>
      <c r="BC37" s="31"/>
      <c r="BD37" s="6"/>
      <c r="BE37" s="31"/>
      <c r="BF37" s="31"/>
      <c r="BG37" s="6"/>
      <c r="BH37" s="31"/>
      <c r="BI37" s="31"/>
      <c r="BJ37" s="6"/>
      <c r="BK37" s="31"/>
      <c r="BL37" s="31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46" t="s">
        <v>62</v>
      </c>
      <c r="D38" s="46"/>
      <c r="E38" s="46"/>
      <c r="F38" s="46"/>
      <c r="G38" s="33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31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46" t="s">
        <v>58</v>
      </c>
      <c r="D39" s="46"/>
      <c r="E39" s="46"/>
      <c r="F39" s="46"/>
      <c r="G39" s="46"/>
      <c r="H39" s="46"/>
      <c r="I39" s="6"/>
      <c r="J39" s="87" t="s">
        <v>63</v>
      </c>
      <c r="K39" s="87"/>
      <c r="L39" s="8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27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46" t="s">
        <v>59</v>
      </c>
      <c r="D41" s="46"/>
      <c r="E41" s="46"/>
      <c r="F41" s="46"/>
      <c r="G41" s="46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46" t="s">
        <v>58</v>
      </c>
      <c r="D42" s="46"/>
      <c r="E42" s="46"/>
      <c r="F42" s="46"/>
      <c r="G42" s="46"/>
      <c r="H42" s="9"/>
      <c r="I42" s="6"/>
      <c r="J42" s="87" t="s">
        <v>60</v>
      </c>
      <c r="K42" s="87"/>
      <c r="L42" s="8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3"/>
      <c r="D43" s="13"/>
      <c r="E43" s="13"/>
      <c r="F43" s="13"/>
      <c r="G43" s="13"/>
      <c r="H43" s="1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47" t="s">
        <v>64</v>
      </c>
      <c r="D44" s="47"/>
      <c r="E44" s="47"/>
      <c r="F44" s="13"/>
      <c r="G44" s="13"/>
      <c r="H44" s="1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48" t="s">
        <v>61</v>
      </c>
      <c r="D45" s="48"/>
      <c r="E45" s="13"/>
      <c r="F45" s="13"/>
      <c r="G45" s="13"/>
      <c r="H45" s="1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41"/>
      <c r="B46" s="41"/>
      <c r="C46" s="13"/>
      <c r="D46" s="13"/>
      <c r="E46" s="13"/>
      <c r="F46" s="13"/>
      <c r="G46" s="13"/>
      <c r="H46" s="1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3"/>
      <c r="D47" s="13"/>
      <c r="E47" s="13"/>
      <c r="F47" s="13"/>
      <c r="G47" s="13"/>
      <c r="H47" s="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2012-10-08T07:39:45Z</cp:lastPrinted>
  <dcterms:created xsi:type="dcterms:W3CDTF">2007-01-16T05:35:41Z</dcterms:created>
  <dcterms:modified xsi:type="dcterms:W3CDTF">2012-10-08T07:39:50Z</dcterms:modified>
  <cp:category/>
  <cp:version/>
  <cp:contentType/>
  <cp:contentStatus/>
</cp:coreProperties>
</file>