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'Лист1'!$A$1:$BY$45</definedName>
  </definedNames>
  <calcPr fullCalcOnLoad="1"/>
</workbook>
</file>

<file path=xl/sharedStrings.xml><?xml version="1.0" encoding="utf-8"?>
<sst xmlns="http://schemas.openxmlformats.org/spreadsheetml/2006/main" count="143" uniqueCount="66">
  <si>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</si>
  <si>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</si>
  <si>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</si>
  <si>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</si>
  <si>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</si>
  <si>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</si>
  <si>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</si>
  <si>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</si>
  <si>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</si>
  <si>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</si>
  <si>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</si>
  <si>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</si>
  <si>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</si>
  <si>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</si>
  <si>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</si>
  <si>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</si>
  <si>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</si>
  <si>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</si>
  <si>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</si>
  <si>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</si>
  <si>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</si>
  <si>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</si>
  <si>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</si>
  <si>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</si>
  <si>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</si>
  <si>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</si>
  <si>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</si>
  <si>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 xml:space="preserve"> </t>
  </si>
  <si>
    <t>Итого по поселениям</t>
  </si>
  <si>
    <t>Жилищно-коммунальное хозяйство (код расхода 00005000000000000000)</t>
  </si>
  <si>
    <t>Национальная экономика (код расхода 00004000000000000000)</t>
  </si>
  <si>
    <t>Общегосударственные вопросы (код расхода 00001000000000000000)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</si>
  <si>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</si>
  <si>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00020201070100000151)</t>
  </si>
  <si>
    <t>Функционирование местных администраций (код расхода 01040000000000000)</t>
  </si>
  <si>
    <t>Дефицит -  всего (код БК 00079000000000000000)</t>
  </si>
  <si>
    <t>Приложение 3</t>
  </si>
  <si>
    <t>к письму Минфина Чувашии</t>
  </si>
  <si>
    <t>от 02.02.2007 №04-16/491</t>
  </si>
  <si>
    <t>Азимсирминское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</si>
  <si>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</si>
  <si>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</si>
  <si>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</si>
  <si>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</si>
  <si>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</si>
  <si>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</si>
  <si>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 городское поселение</t>
  </si>
  <si>
    <t xml:space="preserve">Ермошкинское 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</si>
  <si>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</si>
  <si>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</si>
  <si>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</si>
  <si>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</si>
  <si>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</si>
  <si>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</si>
  <si>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</si>
  <si>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</si>
  <si>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</si>
  <si>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</si>
  <si>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администрации Вурнарского района</t>
  </si>
  <si>
    <t>Главный бухгалтер финансового отдела</t>
  </si>
  <si>
    <t>Т.И. Медведева</t>
  </si>
  <si>
    <t>2 52 05</t>
  </si>
  <si>
    <t>Начальник финансового отдела</t>
  </si>
  <si>
    <t>Л.И. Анисимова</t>
  </si>
  <si>
    <t>Исп. Н.В.Анисимова.</t>
  </si>
  <si>
    <t>об исполнении бюджетов поселений Вурнарского района на 1 апреля 2012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</si>
</sst>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4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Arial Cyr"/>
      <family val="2"/>
    </font>
    <font>
      <b/>
      <sz val="14"/>
      <name val="Arial Cyr"/>
      <family val="2"/>
    </font>
    <font>
      <sz val="16"/>
      <name val="TimesET"/>
      <family val="0"/>
    </font>
    <font>
      <b/>
      <sz val="16"/>
      <name val="TimesET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 vertical="center" wrapText="1"/>
    </xf>
    <xf numFmtId="0" fontId="11" fillId="0" borderId="1" xfId="18" applyFont="1" applyFill="1" applyBorder="1" applyAlignment="1">
      <alignment vertical="center" wrapText="1"/>
      <protection/>
    </xf>
    <xf numFmtId="0" fontId="11" fillId="2" borderId="1" xfId="18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2" fillId="0" borderId="0" xfId="18" applyFont="1" applyFill="1" applyBorder="1" applyAlignment="1">
      <alignment horizontal="center" vertical="center" wrapText="1"/>
      <protection/>
    </xf>
    <xf numFmtId="164" fontId="10" fillId="0" borderId="0" xfId="0" applyNumberFormat="1" applyFont="1" applyFill="1" applyBorder="1" applyAlignment="1">
      <alignment vertical="center" wrapText="1"/>
    </xf>
    <xf numFmtId="164" fontId="10" fillId="2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 applyProtection="1">
      <alignment vertical="center" wrapText="1"/>
      <protection/>
    </xf>
    <xf numFmtId="0" fontId="11" fillId="0" borderId="1" xfId="18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0" borderId="4" xfId="18" applyFont="1" applyFill="1" applyBorder="1" applyAlignment="1">
      <alignment horizontal="center" vertical="center" wrapText="1"/>
      <protection/>
    </xf>
    <xf numFmtId="0" fontId="12" fillId="0" borderId="5" xfId="18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13" fillId="0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30"/>
  <sheetViews>
    <sheetView tabSelected="1" zoomScale="75" zoomScaleNormal="75" zoomScaleSheetLayoutView="75" workbookViewId="0" topLeftCell="A6">
      <pane xSplit="2" ySplit="10" topLeftCell="C16" activePane="bottomRight" state="frozen"/>
      <selection pane="topLeft" activeCell="A6" sqref="A6"/>
      <selection pane="topRight" activeCell="C6" sqref="C6"/>
      <selection pane="bottomLeft" activeCell="A16" sqref="A16"/>
      <selection pane="bottomRight" activeCell="F21" sqref="F21"/>
    </sheetView>
  </sheetViews>
  <sheetFormatPr defaultColWidth="9.00390625" defaultRowHeight="12.75"/>
  <cols>
    <col min="1" max="1" width="5.00390625" style="0" customWidth="1"/>
    <col min="2" max="2" width="36.875" style="0" customWidth="1"/>
    <col min="3" max="3" width="12.00390625" style="0" customWidth="1"/>
    <col min="4" max="4" width="12.625" style="0" customWidth="1"/>
    <col min="5" max="5" width="11.25390625" style="0" customWidth="1"/>
    <col min="6" max="6" width="13.125" style="0" customWidth="1"/>
    <col min="7" max="7" width="12.00390625" style="0" customWidth="1"/>
    <col min="8" max="8" width="10.875" style="0" customWidth="1"/>
    <col min="9" max="9" width="12.875" style="0" customWidth="1"/>
    <col min="10" max="10" width="12.125" style="0" customWidth="1"/>
    <col min="11" max="11" width="11.00390625" style="0" customWidth="1"/>
    <col min="12" max="13" width="9.25390625" style="0" bestFit="1" customWidth="1"/>
    <col min="14" max="14" width="12.625" style="0" customWidth="1"/>
    <col min="15" max="15" width="12.125" style="0" customWidth="1"/>
    <col min="16" max="16" width="9.25390625" style="0" bestFit="1" customWidth="1"/>
    <col min="17" max="17" width="11.00390625" style="0" customWidth="1"/>
    <col min="18" max="18" width="10.875" style="0" customWidth="1"/>
    <col min="19" max="19" width="10.625" style="0" bestFit="1" customWidth="1"/>
    <col min="20" max="20" width="12.00390625" style="0" customWidth="1"/>
    <col min="21" max="22" width="10.625" style="0" bestFit="1" customWidth="1"/>
    <col min="23" max="23" width="10.625" style="0" customWidth="1"/>
    <col min="24" max="25" width="9.25390625" style="0" bestFit="1" customWidth="1"/>
    <col min="26" max="26" width="12.875" style="0" customWidth="1"/>
    <col min="27" max="28" width="9.25390625" style="0" bestFit="1" customWidth="1"/>
    <col min="29" max="29" width="10.625" style="0" customWidth="1"/>
    <col min="30" max="31" width="9.25390625" style="0" bestFit="1" customWidth="1"/>
    <col min="32" max="32" width="11.25390625" style="0" customWidth="1"/>
    <col min="33" max="33" width="13.00390625" style="0" customWidth="1"/>
    <col min="34" max="34" width="12.25390625" style="0" customWidth="1"/>
    <col min="35" max="35" width="10.625" style="0" customWidth="1"/>
    <col min="36" max="36" width="13.375" style="0" customWidth="1"/>
    <col min="37" max="37" width="12.875" style="0" customWidth="1"/>
    <col min="38" max="38" width="11.125" style="0" customWidth="1"/>
    <col min="39" max="39" width="13.25390625" style="0" customWidth="1"/>
    <col min="40" max="40" width="10.625" style="0" customWidth="1"/>
    <col min="41" max="41" width="11.625" style="0" customWidth="1"/>
    <col min="42" max="43" width="9.25390625" style="0" bestFit="1" customWidth="1"/>
    <col min="44" max="44" width="12.75390625" style="0" customWidth="1"/>
    <col min="45" max="46" width="9.25390625" style="0" bestFit="1" customWidth="1"/>
    <col min="47" max="47" width="11.00390625" style="0" customWidth="1"/>
    <col min="48" max="48" width="22.25390625" style="0" customWidth="1"/>
    <col min="49" max="49" width="13.00390625" style="0" customWidth="1"/>
    <col min="50" max="50" width="11.00390625" style="0" customWidth="1"/>
    <col min="51" max="52" width="13.75390625" style="0" customWidth="1"/>
    <col min="53" max="53" width="11.375" style="0" customWidth="1"/>
    <col min="54" max="54" width="12.625" style="0" customWidth="1"/>
    <col min="55" max="55" width="13.00390625" style="0" customWidth="1"/>
    <col min="56" max="56" width="11.625" style="0" customWidth="1"/>
    <col min="57" max="57" width="12.125" style="0" customWidth="1"/>
    <col min="58" max="58" width="10.625" style="0" bestFit="1" customWidth="1"/>
    <col min="59" max="59" width="12.125" style="0" customWidth="1"/>
    <col min="60" max="60" width="12.25390625" style="0" customWidth="1"/>
    <col min="61" max="61" width="12.75390625" style="0" customWidth="1"/>
    <col min="62" max="62" width="11.25390625" style="0" customWidth="1"/>
    <col min="63" max="64" width="13.125" style="0" customWidth="1"/>
    <col min="65" max="65" width="11.25390625" style="0" customWidth="1"/>
    <col min="66" max="66" width="13.25390625" style="0" customWidth="1"/>
    <col min="67" max="67" width="12.625" style="0" customWidth="1"/>
    <col min="68" max="69" width="11.625" style="0" customWidth="1"/>
    <col min="70" max="71" width="11.25390625" style="0" customWidth="1"/>
    <col min="72" max="73" width="9.25390625" style="0" bestFit="1" customWidth="1"/>
    <col min="74" max="74" width="12.75390625" style="0" customWidth="1"/>
    <col min="75" max="75" width="12.25390625" style="0" customWidth="1"/>
    <col min="76" max="76" width="11.875" style="0" customWidth="1"/>
    <col min="77" max="77" width="11.375" style="0" customWidth="1"/>
  </cols>
  <sheetData>
    <row r="1" spans="18:20" ht="12" customHeight="1">
      <c r="R1" s="73" t="s">
        <v>36</v>
      </c>
      <c r="S1" s="73"/>
      <c r="T1" s="73"/>
    </row>
    <row r="2" spans="18:20" ht="12" customHeight="1">
      <c r="R2" s="73" t="s">
        <v>37</v>
      </c>
      <c r="S2" s="73"/>
      <c r="T2" s="73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65" t="s">
        <v>27</v>
      </c>
      <c r="M3" s="65"/>
      <c r="N3" s="65"/>
      <c r="O3" s="1"/>
      <c r="P3" s="1"/>
      <c r="Q3" s="1"/>
      <c r="R3" s="65" t="s">
        <v>38</v>
      </c>
      <c r="S3" s="65"/>
      <c r="T3" s="65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65" t="s">
        <v>27</v>
      </c>
      <c r="V4" s="65"/>
      <c r="W4" s="65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66" t="s">
        <v>0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71" t="s">
        <v>65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72" t="s">
        <v>1</v>
      </c>
      <c r="K8" s="72"/>
      <c r="L8" s="72"/>
      <c r="M8" s="7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4.25">
      <c r="A10" s="46" t="s">
        <v>2</v>
      </c>
      <c r="B10" s="46"/>
      <c r="C10" s="56" t="s">
        <v>3</v>
      </c>
      <c r="D10" s="57"/>
      <c r="E10" s="58"/>
      <c r="F10" s="47" t="s">
        <v>4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9"/>
      <c r="AV10" s="46" t="s">
        <v>5</v>
      </c>
      <c r="AW10" s="46"/>
      <c r="AX10" s="46"/>
      <c r="AY10" s="47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9"/>
      <c r="BW10" s="40" t="s">
        <v>35</v>
      </c>
      <c r="BX10" s="41"/>
      <c r="BY10" s="42"/>
    </row>
    <row r="11" spans="1:77" ht="14.25">
      <c r="A11" s="46"/>
      <c r="B11" s="46"/>
      <c r="C11" s="59"/>
      <c r="D11" s="60"/>
      <c r="E11" s="61"/>
      <c r="F11" s="67" t="s">
        <v>6</v>
      </c>
      <c r="G11" s="67"/>
      <c r="H11" s="67"/>
      <c r="I11" s="68" t="s">
        <v>7</v>
      </c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70"/>
      <c r="AG11" s="46" t="s">
        <v>8</v>
      </c>
      <c r="AH11" s="46"/>
      <c r="AI11" s="46"/>
      <c r="AJ11" s="47" t="s">
        <v>7</v>
      </c>
      <c r="AK11" s="48"/>
      <c r="AL11" s="48"/>
      <c r="AM11" s="48"/>
      <c r="AN11" s="48"/>
      <c r="AO11" s="48"/>
      <c r="AP11" s="48"/>
      <c r="AQ11" s="48"/>
      <c r="AR11" s="49"/>
      <c r="AS11" s="46" t="s">
        <v>9</v>
      </c>
      <c r="AT11" s="46"/>
      <c r="AU11" s="46"/>
      <c r="AV11" s="46"/>
      <c r="AW11" s="46"/>
      <c r="AX11" s="46"/>
      <c r="AY11" s="47" t="s">
        <v>7</v>
      </c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9"/>
      <c r="BW11" s="74"/>
      <c r="BX11" s="75"/>
      <c r="BY11" s="76"/>
    </row>
    <row r="12" spans="1:77" ht="59.25" customHeight="1">
      <c r="A12" s="46"/>
      <c r="B12" s="46"/>
      <c r="C12" s="59"/>
      <c r="D12" s="60"/>
      <c r="E12" s="61"/>
      <c r="F12" s="67"/>
      <c r="G12" s="67"/>
      <c r="H12" s="67"/>
      <c r="I12" s="40" t="s">
        <v>10</v>
      </c>
      <c r="J12" s="41"/>
      <c r="K12" s="42"/>
      <c r="L12" s="40" t="s">
        <v>11</v>
      </c>
      <c r="M12" s="41"/>
      <c r="N12" s="42"/>
      <c r="O12" s="40" t="s">
        <v>12</v>
      </c>
      <c r="P12" s="41"/>
      <c r="Q12" s="42"/>
      <c r="R12" s="40" t="s">
        <v>13</v>
      </c>
      <c r="S12" s="41"/>
      <c r="T12" s="42"/>
      <c r="U12" s="40" t="s">
        <v>14</v>
      </c>
      <c r="V12" s="41"/>
      <c r="W12" s="42"/>
      <c r="X12" s="40" t="s">
        <v>15</v>
      </c>
      <c r="Y12" s="41"/>
      <c r="Z12" s="42"/>
      <c r="AA12" s="40" t="s">
        <v>16</v>
      </c>
      <c r="AB12" s="41"/>
      <c r="AC12" s="42"/>
      <c r="AD12" s="40" t="s">
        <v>17</v>
      </c>
      <c r="AE12" s="41"/>
      <c r="AF12" s="42"/>
      <c r="AG12" s="46"/>
      <c r="AH12" s="46"/>
      <c r="AI12" s="46"/>
      <c r="AJ12" s="40" t="s">
        <v>32</v>
      </c>
      <c r="AK12" s="41"/>
      <c r="AL12" s="42"/>
      <c r="AM12" s="40" t="s">
        <v>33</v>
      </c>
      <c r="AN12" s="41"/>
      <c r="AO12" s="42"/>
      <c r="AP12" s="40" t="s">
        <v>18</v>
      </c>
      <c r="AQ12" s="41"/>
      <c r="AR12" s="42"/>
      <c r="AS12" s="46"/>
      <c r="AT12" s="46"/>
      <c r="AU12" s="46"/>
      <c r="AV12" s="46"/>
      <c r="AW12" s="46"/>
      <c r="AX12" s="46"/>
      <c r="AY12" s="50" t="s">
        <v>31</v>
      </c>
      <c r="AZ12" s="51"/>
      <c r="BA12" s="52"/>
      <c r="BB12" s="77" t="s">
        <v>4</v>
      </c>
      <c r="BC12" s="77"/>
      <c r="BD12" s="77"/>
      <c r="BE12" s="50" t="s">
        <v>30</v>
      </c>
      <c r="BF12" s="51"/>
      <c r="BG12" s="52"/>
      <c r="BH12" s="50" t="s">
        <v>29</v>
      </c>
      <c r="BI12" s="51"/>
      <c r="BJ12" s="52"/>
      <c r="BK12" s="40" t="s">
        <v>19</v>
      </c>
      <c r="BL12" s="41"/>
      <c r="BM12" s="42"/>
      <c r="BN12" s="47" t="s">
        <v>20</v>
      </c>
      <c r="BO12" s="48"/>
      <c r="BP12" s="48"/>
      <c r="BQ12" s="48"/>
      <c r="BR12" s="48"/>
      <c r="BS12" s="49"/>
      <c r="BT12" s="40" t="s">
        <v>21</v>
      </c>
      <c r="BU12" s="41"/>
      <c r="BV12" s="42"/>
      <c r="BW12" s="74"/>
      <c r="BX12" s="75"/>
      <c r="BY12" s="76"/>
    </row>
    <row r="13" spans="1:77" ht="132.75" customHeight="1">
      <c r="A13" s="46"/>
      <c r="B13" s="46"/>
      <c r="C13" s="62"/>
      <c r="D13" s="63"/>
      <c r="E13" s="64"/>
      <c r="F13" s="67"/>
      <c r="G13" s="67"/>
      <c r="H13" s="67"/>
      <c r="I13" s="43"/>
      <c r="J13" s="44"/>
      <c r="K13" s="45"/>
      <c r="L13" s="43"/>
      <c r="M13" s="44"/>
      <c r="N13" s="45"/>
      <c r="O13" s="43"/>
      <c r="P13" s="44"/>
      <c r="Q13" s="45"/>
      <c r="R13" s="43"/>
      <c r="S13" s="44"/>
      <c r="T13" s="45"/>
      <c r="U13" s="43"/>
      <c r="V13" s="44"/>
      <c r="W13" s="45"/>
      <c r="X13" s="43"/>
      <c r="Y13" s="44"/>
      <c r="Z13" s="45"/>
      <c r="AA13" s="43"/>
      <c r="AB13" s="44"/>
      <c r="AC13" s="45"/>
      <c r="AD13" s="43"/>
      <c r="AE13" s="44"/>
      <c r="AF13" s="45"/>
      <c r="AG13" s="46"/>
      <c r="AH13" s="46"/>
      <c r="AI13" s="46"/>
      <c r="AJ13" s="43"/>
      <c r="AK13" s="44"/>
      <c r="AL13" s="45"/>
      <c r="AM13" s="43"/>
      <c r="AN13" s="44"/>
      <c r="AO13" s="45"/>
      <c r="AP13" s="43"/>
      <c r="AQ13" s="44"/>
      <c r="AR13" s="45"/>
      <c r="AS13" s="46"/>
      <c r="AT13" s="46"/>
      <c r="AU13" s="46"/>
      <c r="AV13" s="46"/>
      <c r="AW13" s="46"/>
      <c r="AX13" s="46"/>
      <c r="AY13" s="53"/>
      <c r="AZ13" s="54"/>
      <c r="BA13" s="55"/>
      <c r="BB13" s="77" t="s">
        <v>34</v>
      </c>
      <c r="BC13" s="77"/>
      <c r="BD13" s="77"/>
      <c r="BE13" s="53"/>
      <c r="BF13" s="54"/>
      <c r="BG13" s="55"/>
      <c r="BH13" s="53"/>
      <c r="BI13" s="54"/>
      <c r="BJ13" s="55"/>
      <c r="BK13" s="43"/>
      <c r="BL13" s="44"/>
      <c r="BM13" s="45"/>
      <c r="BN13" s="47" t="s">
        <v>22</v>
      </c>
      <c r="BO13" s="48"/>
      <c r="BP13" s="49"/>
      <c r="BQ13" s="47" t="s">
        <v>23</v>
      </c>
      <c r="BR13" s="48"/>
      <c r="BS13" s="49"/>
      <c r="BT13" s="43"/>
      <c r="BU13" s="44"/>
      <c r="BV13" s="45"/>
      <c r="BW13" s="43"/>
      <c r="BX13" s="44"/>
      <c r="BY13" s="45"/>
    </row>
    <row r="14" spans="1:77" ht="38.25">
      <c r="A14" s="46"/>
      <c r="B14" s="46"/>
      <c r="C14" s="23" t="s">
        <v>24</v>
      </c>
      <c r="D14" s="23" t="s">
        <v>25</v>
      </c>
      <c r="E14" s="23" t="s">
        <v>26</v>
      </c>
      <c r="F14" s="24" t="s">
        <v>24</v>
      </c>
      <c r="G14" s="24" t="s">
        <v>25</v>
      </c>
      <c r="H14" s="24" t="s">
        <v>26</v>
      </c>
      <c r="I14" s="24" t="s">
        <v>24</v>
      </c>
      <c r="J14" s="24" t="s">
        <v>25</v>
      </c>
      <c r="K14" s="24" t="s">
        <v>26</v>
      </c>
      <c r="L14" s="24" t="s">
        <v>24</v>
      </c>
      <c r="M14" s="24" t="s">
        <v>25</v>
      </c>
      <c r="N14" s="24" t="s">
        <v>26</v>
      </c>
      <c r="O14" s="24" t="s">
        <v>24</v>
      </c>
      <c r="P14" s="24" t="s">
        <v>25</v>
      </c>
      <c r="Q14" s="24" t="s">
        <v>26</v>
      </c>
      <c r="R14" s="24" t="s">
        <v>24</v>
      </c>
      <c r="S14" s="24" t="s">
        <v>25</v>
      </c>
      <c r="T14" s="24" t="s">
        <v>26</v>
      </c>
      <c r="U14" s="24" t="s">
        <v>24</v>
      </c>
      <c r="V14" s="24" t="s">
        <v>25</v>
      </c>
      <c r="W14" s="24" t="s">
        <v>26</v>
      </c>
      <c r="X14" s="24" t="s">
        <v>24</v>
      </c>
      <c r="Y14" s="24" t="s">
        <v>25</v>
      </c>
      <c r="Z14" s="24" t="s">
        <v>26</v>
      </c>
      <c r="AA14" s="24" t="s">
        <v>24</v>
      </c>
      <c r="AB14" s="24" t="s">
        <v>25</v>
      </c>
      <c r="AC14" s="24" t="s">
        <v>26</v>
      </c>
      <c r="AD14" s="24" t="s">
        <v>24</v>
      </c>
      <c r="AE14" s="24" t="s">
        <v>25</v>
      </c>
      <c r="AF14" s="24" t="s">
        <v>26</v>
      </c>
      <c r="AG14" s="24" t="s">
        <v>24</v>
      </c>
      <c r="AH14" s="24" t="s">
        <v>25</v>
      </c>
      <c r="AI14" s="24" t="s">
        <v>26</v>
      </c>
      <c r="AJ14" s="24" t="s">
        <v>24</v>
      </c>
      <c r="AK14" s="24" t="s">
        <v>25</v>
      </c>
      <c r="AL14" s="24" t="s">
        <v>26</v>
      </c>
      <c r="AM14" s="24" t="s">
        <v>24</v>
      </c>
      <c r="AN14" s="24" t="s">
        <v>25</v>
      </c>
      <c r="AO14" s="24" t="s">
        <v>26</v>
      </c>
      <c r="AP14" s="24" t="s">
        <v>24</v>
      </c>
      <c r="AQ14" s="24" t="s">
        <v>25</v>
      </c>
      <c r="AR14" s="24" t="s">
        <v>26</v>
      </c>
      <c r="AS14" s="24" t="s">
        <v>24</v>
      </c>
      <c r="AT14" s="24" t="s">
        <v>25</v>
      </c>
      <c r="AU14" s="24" t="s">
        <v>26</v>
      </c>
      <c r="AV14" s="24" t="s">
        <v>24</v>
      </c>
      <c r="AW14" s="24" t="s">
        <v>25</v>
      </c>
      <c r="AX14" s="24" t="s">
        <v>26</v>
      </c>
      <c r="AY14" s="24" t="s">
        <v>24</v>
      </c>
      <c r="AZ14" s="24" t="s">
        <v>25</v>
      </c>
      <c r="BA14" s="24" t="s">
        <v>26</v>
      </c>
      <c r="BB14" s="24" t="s">
        <v>24</v>
      </c>
      <c r="BC14" s="24" t="s">
        <v>25</v>
      </c>
      <c r="BD14" s="24" t="s">
        <v>26</v>
      </c>
      <c r="BE14" s="24" t="s">
        <v>24</v>
      </c>
      <c r="BF14" s="24" t="s">
        <v>25</v>
      </c>
      <c r="BG14" s="24" t="s">
        <v>26</v>
      </c>
      <c r="BH14" s="24" t="s">
        <v>24</v>
      </c>
      <c r="BI14" s="24" t="s">
        <v>25</v>
      </c>
      <c r="BJ14" s="24" t="s">
        <v>26</v>
      </c>
      <c r="BK14" s="24" t="s">
        <v>24</v>
      </c>
      <c r="BL14" s="24" t="s">
        <v>25</v>
      </c>
      <c r="BM14" s="24" t="s">
        <v>26</v>
      </c>
      <c r="BN14" s="24" t="s">
        <v>24</v>
      </c>
      <c r="BO14" s="24" t="s">
        <v>25</v>
      </c>
      <c r="BP14" s="24" t="s">
        <v>26</v>
      </c>
      <c r="BQ14" s="24" t="s">
        <v>24</v>
      </c>
      <c r="BR14" s="24" t="s">
        <v>25</v>
      </c>
      <c r="BS14" s="24" t="s">
        <v>26</v>
      </c>
      <c r="BT14" s="24" t="s">
        <v>24</v>
      </c>
      <c r="BU14" s="24" t="s">
        <v>25</v>
      </c>
      <c r="BV14" s="24" t="s">
        <v>26</v>
      </c>
      <c r="BW14" s="24" t="s">
        <v>24</v>
      </c>
      <c r="BX14" s="24" t="s">
        <v>25</v>
      </c>
      <c r="BY14" s="24" t="s">
        <v>26</v>
      </c>
    </row>
    <row r="15" spans="1:77" ht="12.75">
      <c r="A15" s="33">
        <v>1</v>
      </c>
      <c r="B15" s="34"/>
      <c r="C15" s="2">
        <v>2</v>
      </c>
      <c r="D15" s="2">
        <v>3</v>
      </c>
      <c r="E15" s="3">
        <v>4</v>
      </c>
      <c r="F15" s="4">
        <v>5</v>
      </c>
      <c r="G15" s="4">
        <v>6</v>
      </c>
      <c r="H15" s="12">
        <v>7</v>
      </c>
      <c r="I15" s="12">
        <v>8</v>
      </c>
      <c r="J15" s="12">
        <v>9</v>
      </c>
      <c r="K15" s="12">
        <v>10</v>
      </c>
      <c r="L15" s="12">
        <v>11</v>
      </c>
      <c r="M15" s="12">
        <v>12</v>
      </c>
      <c r="N15" s="12">
        <v>13</v>
      </c>
      <c r="O15" s="12">
        <v>14</v>
      </c>
      <c r="P15" s="12">
        <v>15</v>
      </c>
      <c r="Q15" s="12">
        <v>16</v>
      </c>
      <c r="R15" s="12">
        <v>17</v>
      </c>
      <c r="S15" s="12">
        <v>18</v>
      </c>
      <c r="T15" s="12">
        <v>19</v>
      </c>
      <c r="U15" s="12">
        <v>20</v>
      </c>
      <c r="V15" s="12">
        <v>21</v>
      </c>
      <c r="W15" s="12">
        <v>22</v>
      </c>
      <c r="X15" s="12">
        <v>23</v>
      </c>
      <c r="Y15" s="12">
        <v>24</v>
      </c>
      <c r="Z15" s="12">
        <v>25</v>
      </c>
      <c r="AA15" s="12">
        <v>26</v>
      </c>
      <c r="AB15" s="12">
        <v>27</v>
      </c>
      <c r="AC15" s="12">
        <v>28</v>
      </c>
      <c r="AD15" s="12">
        <v>29</v>
      </c>
      <c r="AE15" s="12">
        <v>30</v>
      </c>
      <c r="AF15" s="12">
        <v>31</v>
      </c>
      <c r="AG15" s="4">
        <v>32</v>
      </c>
      <c r="AH15" s="4">
        <v>33</v>
      </c>
      <c r="AI15" s="4">
        <v>34</v>
      </c>
      <c r="AJ15" s="4">
        <v>35</v>
      </c>
      <c r="AK15" s="4">
        <v>36</v>
      </c>
      <c r="AL15" s="4">
        <v>37</v>
      </c>
      <c r="AM15" s="4">
        <v>38</v>
      </c>
      <c r="AN15" s="4">
        <v>39</v>
      </c>
      <c r="AO15" s="4">
        <v>40</v>
      </c>
      <c r="AP15" s="4">
        <v>41</v>
      </c>
      <c r="AQ15" s="4">
        <v>42</v>
      </c>
      <c r="AR15" s="12">
        <v>43</v>
      </c>
      <c r="AS15" s="4">
        <v>44</v>
      </c>
      <c r="AT15" s="4">
        <v>45</v>
      </c>
      <c r="AU15" s="4">
        <v>46</v>
      </c>
      <c r="AV15" s="4">
        <v>47</v>
      </c>
      <c r="AW15" s="4">
        <v>48</v>
      </c>
      <c r="AX15" s="4">
        <v>49</v>
      </c>
      <c r="AY15" s="4">
        <v>50</v>
      </c>
      <c r="AZ15" s="4">
        <v>51</v>
      </c>
      <c r="BA15" s="4">
        <v>52</v>
      </c>
      <c r="BB15" s="4">
        <v>53</v>
      </c>
      <c r="BC15" s="4">
        <v>54</v>
      </c>
      <c r="BD15" s="4">
        <v>55</v>
      </c>
      <c r="BE15" s="4">
        <v>56</v>
      </c>
      <c r="BF15" s="4">
        <v>57</v>
      </c>
      <c r="BG15" s="4">
        <v>58</v>
      </c>
      <c r="BH15" s="4">
        <v>59</v>
      </c>
      <c r="BI15" s="4">
        <v>60</v>
      </c>
      <c r="BJ15" s="4">
        <v>61</v>
      </c>
      <c r="BK15" s="4">
        <v>62</v>
      </c>
      <c r="BL15" s="4">
        <v>63</v>
      </c>
      <c r="BM15" s="4">
        <v>64</v>
      </c>
      <c r="BN15" s="5">
        <v>65</v>
      </c>
      <c r="BO15" s="5">
        <v>66</v>
      </c>
      <c r="BP15" s="5">
        <v>67</v>
      </c>
      <c r="BQ15" s="5">
        <v>68</v>
      </c>
      <c r="BR15" s="5">
        <v>69</v>
      </c>
      <c r="BS15" s="5">
        <v>70</v>
      </c>
      <c r="BT15" s="5">
        <v>71</v>
      </c>
      <c r="BU15" s="5">
        <v>72</v>
      </c>
      <c r="BV15" s="5">
        <v>73</v>
      </c>
      <c r="BW15" s="4">
        <v>74</v>
      </c>
      <c r="BX15" s="4">
        <v>75</v>
      </c>
      <c r="BY15" s="12">
        <v>76</v>
      </c>
    </row>
    <row r="16" spans="1:85" ht="20.25">
      <c r="A16" s="21">
        <v>1</v>
      </c>
      <c r="B16" s="22" t="s">
        <v>39</v>
      </c>
      <c r="C16" s="15">
        <f>F16+AG16</f>
        <v>5467.400000000001</v>
      </c>
      <c r="D16" s="15">
        <f>G16+AH16</f>
        <v>859.9</v>
      </c>
      <c r="E16" s="15">
        <f>D16/C16*100</f>
        <v>15.727768226213554</v>
      </c>
      <c r="F16" s="16">
        <f>I16+L16+O16+R16+U16+X16+AA16+AD16+11+10</f>
        <v>478.1</v>
      </c>
      <c r="G16" s="16">
        <f>J16+M16+P16+S16+V16+Y16+AB16+AE161+5.1+0.2</f>
        <v>77.9</v>
      </c>
      <c r="H16" s="15">
        <f>G16/F16*100</f>
        <v>16.29366241372098</v>
      </c>
      <c r="I16" s="16">
        <v>220.9</v>
      </c>
      <c r="J16" s="16">
        <v>67.9</v>
      </c>
      <c r="K16" s="15">
        <f>J16/I16*100</f>
        <v>30.737890448166596</v>
      </c>
      <c r="L16" s="16">
        <v>10.2</v>
      </c>
      <c r="M16" s="16">
        <v>0</v>
      </c>
      <c r="N16" s="15">
        <f>M16/L16*100</f>
        <v>0</v>
      </c>
      <c r="O16" s="16">
        <v>69.5</v>
      </c>
      <c r="P16" s="16">
        <v>0.4</v>
      </c>
      <c r="Q16" s="15">
        <f>P16/O16*100</f>
        <v>0.5755395683453237</v>
      </c>
      <c r="R16" s="16">
        <v>143.5</v>
      </c>
      <c r="S16" s="16">
        <v>1.7</v>
      </c>
      <c r="T16" s="15">
        <f>S16/R16*100</f>
        <v>1.1846689895470381</v>
      </c>
      <c r="U16" s="16">
        <v>11</v>
      </c>
      <c r="V16" s="16">
        <v>2.6</v>
      </c>
      <c r="W16" s="15">
        <f>V16/U16*100</f>
        <v>23.636363636363637</v>
      </c>
      <c r="X16" s="16"/>
      <c r="Y16" s="16"/>
      <c r="Z16" s="15" t="e">
        <f>Y16/X16*100</f>
        <v>#DIV/0!</v>
      </c>
      <c r="AA16" s="16">
        <v>2</v>
      </c>
      <c r="AB16" s="16">
        <v>0</v>
      </c>
      <c r="AC16" s="15">
        <f>AB16/AA16*100</f>
        <v>0</v>
      </c>
      <c r="AD16" s="16"/>
      <c r="AE16" s="16"/>
      <c r="AF16" s="15" t="e">
        <f>AE16/AD16*100</f>
        <v>#DIV/0!</v>
      </c>
      <c r="AG16" s="16">
        <v>4989.3</v>
      </c>
      <c r="AH16" s="16">
        <v>782</v>
      </c>
      <c r="AI16" s="15">
        <f>AH16/AG16*100</f>
        <v>15.673541378550096</v>
      </c>
      <c r="AJ16" s="15">
        <v>2304.8</v>
      </c>
      <c r="AK16" s="15">
        <v>550.4</v>
      </c>
      <c r="AL16" s="15">
        <f>AK16/AJ16*100</f>
        <v>23.88059701492537</v>
      </c>
      <c r="AM16" s="15">
        <v>415.8</v>
      </c>
      <c r="AN16" s="15">
        <v>117.2</v>
      </c>
      <c r="AO16" s="15">
        <f>AN16/AM16*100</f>
        <v>28.186628186628187</v>
      </c>
      <c r="AP16" s="16">
        <v>0</v>
      </c>
      <c r="AQ16" s="16">
        <v>0</v>
      </c>
      <c r="AR16" s="15" t="e">
        <f>AQ16/AP16*100</f>
        <v>#DIV/0!</v>
      </c>
      <c r="AS16" s="16">
        <v>13</v>
      </c>
      <c r="AT16" s="16">
        <v>0</v>
      </c>
      <c r="AU16" s="15">
        <f>AT16/AS16*100</f>
        <v>0</v>
      </c>
      <c r="AV16" s="16">
        <v>5191.1</v>
      </c>
      <c r="AW16" s="16">
        <v>844.5</v>
      </c>
      <c r="AX16" s="15">
        <f aca="true" t="shared" si="0" ref="AX16:AX32">AW16/AV16*100</f>
        <v>16.268228313844848</v>
      </c>
      <c r="AY16" s="16">
        <v>672.4</v>
      </c>
      <c r="AZ16" s="16">
        <v>132.2</v>
      </c>
      <c r="BA16" s="15">
        <f>AZ16/AY16*100</f>
        <v>19.660916121356333</v>
      </c>
      <c r="BB16" s="15">
        <v>661.9</v>
      </c>
      <c r="BC16" s="16">
        <v>132.2</v>
      </c>
      <c r="BD16" s="15">
        <f>BC16/BB16*100</f>
        <v>19.972805559752228</v>
      </c>
      <c r="BE16" s="16">
        <v>837.8</v>
      </c>
      <c r="BF16" s="16">
        <v>0</v>
      </c>
      <c r="BG16" s="15">
        <f>BF16/BE16*100</f>
        <v>0</v>
      </c>
      <c r="BH16" s="16">
        <v>142.4</v>
      </c>
      <c r="BI16" s="16">
        <v>70</v>
      </c>
      <c r="BJ16" s="15">
        <f>BI16/BH16*100</f>
        <v>49.157303370786515</v>
      </c>
      <c r="BK16" s="16">
        <v>1874.6</v>
      </c>
      <c r="BL16" s="16">
        <v>624.6</v>
      </c>
      <c r="BM16" s="15">
        <f>BL16/BK16*100</f>
        <v>33.31910807638963</v>
      </c>
      <c r="BN16" s="17">
        <v>0</v>
      </c>
      <c r="BO16" s="17">
        <v>0</v>
      </c>
      <c r="BP16" s="15" t="e">
        <f>BO16/BN16*100</f>
        <v>#DIV/0!</v>
      </c>
      <c r="BQ16" s="17">
        <v>0</v>
      </c>
      <c r="BR16" s="17">
        <v>0</v>
      </c>
      <c r="BS16" s="15" t="e">
        <f>BR16/BQ16*100</f>
        <v>#DIV/0!</v>
      </c>
      <c r="BT16" s="16">
        <v>0</v>
      </c>
      <c r="BU16" s="17">
        <v>0</v>
      </c>
      <c r="BV16" s="15" t="e">
        <f>BU16/BT16*100</f>
        <v>#DIV/0!</v>
      </c>
      <c r="BW16" s="15">
        <f aca="true" t="shared" si="1" ref="BW16:BW34">C16-AV16</f>
        <v>276.3000000000002</v>
      </c>
      <c r="BX16" s="15">
        <f>SUM(D16-AW16)</f>
        <v>15.399999999999977</v>
      </c>
      <c r="BY16" s="15"/>
      <c r="BZ16" s="6"/>
      <c r="CA16" s="6"/>
      <c r="CB16" s="6"/>
      <c r="CC16" s="6"/>
      <c r="CD16" s="6"/>
      <c r="CE16" s="6"/>
      <c r="CF16" s="6"/>
      <c r="CG16" s="6"/>
    </row>
    <row r="17" spans="1:85" ht="20.25">
      <c r="A17" s="21">
        <v>2</v>
      </c>
      <c r="B17" s="22" t="s">
        <v>40</v>
      </c>
      <c r="C17" s="15">
        <f aca="true" t="shared" si="2" ref="C17:D34">F17+AG17</f>
        <v>3064.4</v>
      </c>
      <c r="D17" s="15">
        <f t="shared" si="2"/>
        <v>578.5</v>
      </c>
      <c r="E17" s="15">
        <f aca="true" t="shared" si="3" ref="E17:E35">D17/C17*100</f>
        <v>18.878083801070357</v>
      </c>
      <c r="F17" s="16">
        <f>I17+L17+O17+R17+U17+X17+AA17+AD17+26+10</f>
        <v>265</v>
      </c>
      <c r="G17" s="16">
        <f>J17+M17+P17+S17+V17+Y17+AB17+AE17+9.2</f>
        <v>36.49999999999999</v>
      </c>
      <c r="H17" s="15">
        <f aca="true" t="shared" si="4" ref="H17:H34">G17/F17*100</f>
        <v>13.773584905660375</v>
      </c>
      <c r="I17" s="16">
        <v>43.3</v>
      </c>
      <c r="J17" s="16">
        <v>16.7</v>
      </c>
      <c r="K17" s="15">
        <f aca="true" t="shared" si="5" ref="K17:K34">J17/I17*100</f>
        <v>38.56812933025404</v>
      </c>
      <c r="L17" s="16">
        <v>15.8</v>
      </c>
      <c r="M17" s="16">
        <v>7.6</v>
      </c>
      <c r="N17" s="15">
        <f aca="true" t="shared" si="6" ref="N17:N34">M17/L17*100</f>
        <v>48.101265822784804</v>
      </c>
      <c r="O17" s="16">
        <v>51.8</v>
      </c>
      <c r="P17" s="29">
        <v>0.4</v>
      </c>
      <c r="Q17" s="15">
        <f>P17/O17*100</f>
        <v>0.7722007722007723</v>
      </c>
      <c r="R17" s="16">
        <v>106.6</v>
      </c>
      <c r="S17" s="16">
        <v>1.9</v>
      </c>
      <c r="T17" s="15">
        <f aca="true" t="shared" si="7" ref="T17:T34">S17/R17*100</f>
        <v>1.7823639774859286</v>
      </c>
      <c r="U17" s="16">
        <v>10</v>
      </c>
      <c r="V17" s="16">
        <v>0.7</v>
      </c>
      <c r="W17" s="15">
        <f aca="true" t="shared" si="8" ref="W17:W34">V17/U17*100</f>
        <v>6.999999999999999</v>
      </c>
      <c r="X17" s="16"/>
      <c r="Y17" s="16"/>
      <c r="Z17" s="15" t="e">
        <f aca="true" t="shared" si="9" ref="Z17:Z34">Y17/X17*100</f>
        <v>#DIV/0!</v>
      </c>
      <c r="AA17" s="16">
        <v>1.5</v>
      </c>
      <c r="AB17" s="16">
        <v>0</v>
      </c>
      <c r="AC17" s="15">
        <f aca="true" t="shared" si="10" ref="AC17:AC34">AB17/AA17*100</f>
        <v>0</v>
      </c>
      <c r="AD17" s="16"/>
      <c r="AE17" s="16"/>
      <c r="AF17" s="15" t="e">
        <f aca="true" t="shared" si="11" ref="AF17:AF34">AE17/AD17*100</f>
        <v>#DIV/0!</v>
      </c>
      <c r="AG17" s="16">
        <v>2799.4</v>
      </c>
      <c r="AH17" s="16">
        <v>542</v>
      </c>
      <c r="AI17" s="15">
        <f aca="true" t="shared" si="12" ref="AI17:AI34">AH17/AG17*100</f>
        <v>19.361291705365435</v>
      </c>
      <c r="AJ17" s="15">
        <v>2199.7</v>
      </c>
      <c r="AK17" s="15">
        <v>496.2</v>
      </c>
      <c r="AL17" s="15">
        <f aca="true" t="shared" si="13" ref="AL17:AL34">AK17/AJ17*100</f>
        <v>22.55762149384007</v>
      </c>
      <c r="AM17" s="15">
        <v>38</v>
      </c>
      <c r="AN17" s="15">
        <v>0</v>
      </c>
      <c r="AO17" s="15">
        <f aca="true" t="shared" si="14" ref="AO17:AO34">AN17/AM17*100</f>
        <v>0</v>
      </c>
      <c r="AP17" s="16">
        <v>0</v>
      </c>
      <c r="AQ17" s="16">
        <v>0</v>
      </c>
      <c r="AR17" s="15" t="e">
        <f aca="true" t="shared" si="15" ref="AR17:AR34">AQ17/AP17*100</f>
        <v>#DIV/0!</v>
      </c>
      <c r="AS17" s="16">
        <v>11</v>
      </c>
      <c r="AT17" s="16">
        <v>0</v>
      </c>
      <c r="AU17" s="15">
        <f aca="true" t="shared" si="16" ref="AU17:AU34">AT17/AS17*100</f>
        <v>0</v>
      </c>
      <c r="AV17" s="16">
        <v>2711.2</v>
      </c>
      <c r="AW17" s="16">
        <v>586.8</v>
      </c>
      <c r="AX17" s="15">
        <f t="shared" si="0"/>
        <v>21.643552670404247</v>
      </c>
      <c r="AY17" s="16">
        <v>606.9</v>
      </c>
      <c r="AZ17" s="16">
        <v>150.9</v>
      </c>
      <c r="BA17" s="15">
        <f aca="true" t="shared" si="17" ref="BA17:BA34">AZ17/AY17*100</f>
        <v>24.864063272367773</v>
      </c>
      <c r="BB17" s="15">
        <v>596.6</v>
      </c>
      <c r="BC17" s="16">
        <v>150.9</v>
      </c>
      <c r="BD17" s="15">
        <f>BC17/BB17*100</f>
        <v>25.29332886356017</v>
      </c>
      <c r="BE17" s="16">
        <v>791.2</v>
      </c>
      <c r="BF17" s="16">
        <v>32.4</v>
      </c>
      <c r="BG17" s="15">
        <f aca="true" t="shared" si="18" ref="BG17:BG34">BF17/BE17*100</f>
        <v>4.09504550050556</v>
      </c>
      <c r="BH17" s="16">
        <v>115.8</v>
      </c>
      <c r="BI17" s="16">
        <v>36.6</v>
      </c>
      <c r="BJ17" s="15">
        <f aca="true" t="shared" si="19" ref="BJ17:BJ34">BI17/BH17*100</f>
        <v>31.606217616580313</v>
      </c>
      <c r="BK17" s="16">
        <v>1076.5</v>
      </c>
      <c r="BL17" s="16">
        <v>358.1</v>
      </c>
      <c r="BM17" s="15">
        <f aca="true" t="shared" si="20" ref="BM17:BM34">BL17/BK17*100</f>
        <v>33.26521133302369</v>
      </c>
      <c r="BN17" s="17">
        <v>0</v>
      </c>
      <c r="BO17" s="17">
        <v>0</v>
      </c>
      <c r="BP17" s="15" t="e">
        <f aca="true" t="shared" si="21" ref="BP17:BP34">BO17/BN17*100</f>
        <v>#DIV/0!</v>
      </c>
      <c r="BQ17" s="17">
        <v>0</v>
      </c>
      <c r="BR17" s="17">
        <v>0</v>
      </c>
      <c r="BS17" s="15" t="e">
        <f aca="true" t="shared" si="22" ref="BS17:BS34">BR17/BQ17*100</f>
        <v>#DIV/0!</v>
      </c>
      <c r="BT17" s="16">
        <v>0</v>
      </c>
      <c r="BU17" s="17">
        <v>0</v>
      </c>
      <c r="BV17" s="15" t="e">
        <f aca="true" t="shared" si="23" ref="BV17:BV34">BU17/BT17*100</f>
        <v>#DIV/0!</v>
      </c>
      <c r="BW17" s="15">
        <f t="shared" si="1"/>
        <v>353.2000000000003</v>
      </c>
      <c r="BX17" s="15">
        <f aca="true" t="shared" si="24" ref="BX17:BX35">SUM(D17-AW17)</f>
        <v>-8.299999999999955</v>
      </c>
      <c r="BY17" s="15"/>
      <c r="BZ17" s="6"/>
      <c r="CA17" s="6"/>
      <c r="CB17" s="6"/>
      <c r="CC17" s="6"/>
      <c r="CD17" s="6"/>
      <c r="CE17" s="6"/>
      <c r="CF17" s="6"/>
      <c r="CG17" s="6"/>
    </row>
    <row r="18" spans="1:85" ht="20.25">
      <c r="A18" s="21">
        <v>3</v>
      </c>
      <c r="B18" s="22" t="s">
        <v>41</v>
      </c>
      <c r="C18" s="15">
        <f t="shared" si="2"/>
        <v>3312.5</v>
      </c>
      <c r="D18" s="15">
        <f t="shared" si="2"/>
        <v>787.1999999999999</v>
      </c>
      <c r="E18" s="15">
        <f t="shared" si="3"/>
        <v>23.764528301886788</v>
      </c>
      <c r="F18" s="16">
        <f>I18+L18+O18+R18+U18+X18+AA18+AD18+7+10</f>
        <v>311.1</v>
      </c>
      <c r="G18" s="16">
        <f>J18+M18+P18+S18+V18+Y18+AB18+AE18+4.9+5.5</f>
        <v>56.800000000000004</v>
      </c>
      <c r="H18" s="15">
        <f t="shared" si="4"/>
        <v>18.257794921247186</v>
      </c>
      <c r="I18" s="16">
        <v>83.3</v>
      </c>
      <c r="J18" s="16">
        <v>27.3</v>
      </c>
      <c r="K18" s="15">
        <f t="shared" si="5"/>
        <v>32.773109243697476</v>
      </c>
      <c r="L18" s="16">
        <v>10.2</v>
      </c>
      <c r="M18" s="16">
        <v>-1.5</v>
      </c>
      <c r="N18" s="15">
        <f t="shared" si="6"/>
        <v>-14.705882352941178</v>
      </c>
      <c r="O18" s="16">
        <v>62.7</v>
      </c>
      <c r="P18" s="16">
        <v>1.5</v>
      </c>
      <c r="Q18" s="15">
        <f aca="true" t="shared" si="25" ref="Q18:Q34">P18/O18*100</f>
        <v>2.3923444976076556</v>
      </c>
      <c r="R18" s="16">
        <v>110.9</v>
      </c>
      <c r="S18" s="16">
        <v>11.9</v>
      </c>
      <c r="T18" s="15">
        <f t="shared" si="7"/>
        <v>10.73038773669973</v>
      </c>
      <c r="U18" s="16">
        <v>25</v>
      </c>
      <c r="V18" s="16">
        <v>7.2</v>
      </c>
      <c r="W18" s="15">
        <f t="shared" si="8"/>
        <v>28.800000000000004</v>
      </c>
      <c r="X18" s="16"/>
      <c r="Y18" s="16"/>
      <c r="Z18" s="15" t="e">
        <f t="shared" si="9"/>
        <v>#DIV/0!</v>
      </c>
      <c r="AA18" s="16">
        <v>2</v>
      </c>
      <c r="AB18" s="16">
        <v>0</v>
      </c>
      <c r="AC18" s="15">
        <f t="shared" si="10"/>
        <v>0</v>
      </c>
      <c r="AD18" s="16"/>
      <c r="AE18" s="16"/>
      <c r="AF18" s="15" t="e">
        <f t="shared" si="11"/>
        <v>#DIV/0!</v>
      </c>
      <c r="AG18" s="16">
        <v>3001.4</v>
      </c>
      <c r="AH18" s="16">
        <v>730.4</v>
      </c>
      <c r="AI18" s="15">
        <f t="shared" si="12"/>
        <v>24.335310188578664</v>
      </c>
      <c r="AJ18" s="15">
        <v>2111.4</v>
      </c>
      <c r="AK18" s="15">
        <v>615.9</v>
      </c>
      <c r="AL18" s="15">
        <f t="shared" si="13"/>
        <v>29.170218812162545</v>
      </c>
      <c r="AM18" s="15">
        <v>0</v>
      </c>
      <c r="AN18" s="15">
        <v>0</v>
      </c>
      <c r="AO18" s="15" t="e">
        <f t="shared" si="14"/>
        <v>#DIV/0!</v>
      </c>
      <c r="AP18" s="16">
        <v>0</v>
      </c>
      <c r="AQ18" s="16">
        <v>0</v>
      </c>
      <c r="AR18" s="15" t="e">
        <f t="shared" si="15"/>
        <v>#DIV/0!</v>
      </c>
      <c r="AS18" s="16">
        <v>8</v>
      </c>
      <c r="AT18" s="16">
        <v>0</v>
      </c>
      <c r="AU18" s="15">
        <f t="shared" si="16"/>
        <v>0</v>
      </c>
      <c r="AV18" s="16">
        <v>3312.5</v>
      </c>
      <c r="AW18" s="16">
        <v>615.6</v>
      </c>
      <c r="AX18" s="15">
        <f t="shared" si="0"/>
        <v>18.584150943396228</v>
      </c>
      <c r="AY18" s="16">
        <v>682.9</v>
      </c>
      <c r="AZ18" s="16">
        <v>127.1</v>
      </c>
      <c r="BA18" s="15">
        <f t="shared" si="17"/>
        <v>18.61180260653097</v>
      </c>
      <c r="BB18" s="15">
        <v>672.6</v>
      </c>
      <c r="BC18" s="16">
        <v>127.1</v>
      </c>
      <c r="BD18" s="15">
        <f aca="true" t="shared" si="26" ref="BD18:BD34">BC18/BB18*100</f>
        <v>18.896818316978887</v>
      </c>
      <c r="BE18" s="16">
        <v>790.2</v>
      </c>
      <c r="BF18" s="16">
        <v>0</v>
      </c>
      <c r="BG18" s="15">
        <f t="shared" si="18"/>
        <v>0</v>
      </c>
      <c r="BH18" s="16">
        <v>119.3</v>
      </c>
      <c r="BI18" s="16">
        <v>40</v>
      </c>
      <c r="BJ18" s="15">
        <f t="shared" si="19"/>
        <v>33.52891869237217</v>
      </c>
      <c r="BK18" s="16">
        <v>1284.3</v>
      </c>
      <c r="BL18" s="16">
        <v>428.1</v>
      </c>
      <c r="BM18" s="15">
        <f t="shared" si="20"/>
        <v>33.333333333333336</v>
      </c>
      <c r="BN18" s="17">
        <v>0</v>
      </c>
      <c r="BO18" s="17">
        <v>0</v>
      </c>
      <c r="BP18" s="15" t="e">
        <f t="shared" si="21"/>
        <v>#DIV/0!</v>
      </c>
      <c r="BQ18" s="17">
        <v>0</v>
      </c>
      <c r="BR18" s="17">
        <v>0</v>
      </c>
      <c r="BS18" s="15" t="e">
        <f t="shared" si="22"/>
        <v>#DIV/0!</v>
      </c>
      <c r="BT18" s="16">
        <v>0</v>
      </c>
      <c r="BU18" s="17">
        <v>0</v>
      </c>
      <c r="BV18" s="15" t="e">
        <f t="shared" si="23"/>
        <v>#DIV/0!</v>
      </c>
      <c r="BW18" s="15">
        <f t="shared" si="1"/>
        <v>0</v>
      </c>
      <c r="BX18" s="15">
        <f t="shared" si="24"/>
        <v>171.5999999999999</v>
      </c>
      <c r="BY18" s="15"/>
      <c r="BZ18" s="6"/>
      <c r="CA18" s="6"/>
      <c r="CB18" s="6"/>
      <c r="CC18" s="6"/>
      <c r="CD18" s="6"/>
      <c r="CE18" s="6"/>
      <c r="CF18" s="6"/>
      <c r="CG18" s="6"/>
    </row>
    <row r="19" spans="1:85" ht="20.25">
      <c r="A19" s="21">
        <v>4</v>
      </c>
      <c r="B19" s="22" t="s">
        <v>42</v>
      </c>
      <c r="C19" s="15">
        <f t="shared" si="2"/>
        <v>2835</v>
      </c>
      <c r="D19" s="15">
        <f t="shared" si="2"/>
        <v>527.1</v>
      </c>
      <c r="E19" s="15">
        <f t="shared" si="3"/>
        <v>18.592592592592595</v>
      </c>
      <c r="F19" s="16">
        <f>I19+L19+O19+R19+U19+X19+AA19+AD19+12+10</f>
        <v>571.6</v>
      </c>
      <c r="G19" s="16">
        <f>J19+M19+P19+S19+V19+Y19+AB19+AE19+4.3</f>
        <v>109.39999999999999</v>
      </c>
      <c r="H19" s="15">
        <f t="shared" si="4"/>
        <v>19.139258222533236</v>
      </c>
      <c r="I19" s="16">
        <v>238.2</v>
      </c>
      <c r="J19" s="16">
        <v>75.7</v>
      </c>
      <c r="K19" s="15">
        <f t="shared" si="5"/>
        <v>31.780016792611253</v>
      </c>
      <c r="L19" s="16">
        <v>49</v>
      </c>
      <c r="M19" s="16">
        <v>0</v>
      </c>
      <c r="N19" s="15">
        <f t="shared" si="6"/>
        <v>0</v>
      </c>
      <c r="O19" s="16">
        <v>34.1</v>
      </c>
      <c r="P19" s="16">
        <v>0.2</v>
      </c>
      <c r="Q19" s="15">
        <f t="shared" si="25"/>
        <v>0.5865102639296188</v>
      </c>
      <c r="R19" s="16">
        <v>186.3</v>
      </c>
      <c r="S19" s="16">
        <v>28.1</v>
      </c>
      <c r="T19" s="15">
        <f t="shared" si="7"/>
        <v>15.083199141170155</v>
      </c>
      <c r="U19" s="16">
        <v>40</v>
      </c>
      <c r="V19" s="16">
        <v>1.1</v>
      </c>
      <c r="W19" s="15">
        <f t="shared" si="8"/>
        <v>2.7500000000000004</v>
      </c>
      <c r="X19" s="16"/>
      <c r="Y19" s="16"/>
      <c r="Z19" s="15" t="e">
        <f t="shared" si="9"/>
        <v>#DIV/0!</v>
      </c>
      <c r="AA19" s="16">
        <v>2</v>
      </c>
      <c r="AB19" s="16">
        <v>0</v>
      </c>
      <c r="AC19" s="15">
        <f t="shared" si="10"/>
        <v>0</v>
      </c>
      <c r="AD19" s="16"/>
      <c r="AE19" s="16"/>
      <c r="AF19" s="15" t="e">
        <f t="shared" si="11"/>
        <v>#DIV/0!</v>
      </c>
      <c r="AG19" s="16">
        <v>2263.4</v>
      </c>
      <c r="AH19" s="16">
        <v>417.7</v>
      </c>
      <c r="AI19" s="15">
        <f t="shared" si="12"/>
        <v>18.454537421578156</v>
      </c>
      <c r="AJ19" s="15">
        <v>1402.6</v>
      </c>
      <c r="AK19" s="15">
        <v>260.4</v>
      </c>
      <c r="AL19" s="15">
        <f t="shared" si="13"/>
        <v>18.565521174960786</v>
      </c>
      <c r="AM19" s="15">
        <v>385.8</v>
      </c>
      <c r="AN19" s="15">
        <v>111.5</v>
      </c>
      <c r="AO19" s="15">
        <f t="shared" si="14"/>
        <v>28.900984966303785</v>
      </c>
      <c r="AP19" s="16">
        <v>0</v>
      </c>
      <c r="AQ19" s="16">
        <v>0</v>
      </c>
      <c r="AR19" s="15" t="e">
        <f t="shared" si="15"/>
        <v>#DIV/0!</v>
      </c>
      <c r="AS19" s="16">
        <v>12</v>
      </c>
      <c r="AT19" s="16">
        <v>0</v>
      </c>
      <c r="AU19" s="15">
        <f t="shared" si="16"/>
        <v>0</v>
      </c>
      <c r="AV19" s="16">
        <v>2598.7</v>
      </c>
      <c r="AW19" s="16">
        <v>593.5</v>
      </c>
      <c r="AX19" s="15">
        <f t="shared" si="0"/>
        <v>22.838342248047102</v>
      </c>
      <c r="AY19" s="16">
        <v>605</v>
      </c>
      <c r="AZ19" s="16">
        <v>113.7</v>
      </c>
      <c r="BA19" s="15">
        <f t="shared" si="17"/>
        <v>18.793388429752067</v>
      </c>
      <c r="BB19" s="15">
        <v>596.4</v>
      </c>
      <c r="BC19" s="16">
        <v>113.7</v>
      </c>
      <c r="BD19" s="15">
        <f t="shared" si="26"/>
        <v>19.064386317907445</v>
      </c>
      <c r="BE19" s="16">
        <v>583.4</v>
      </c>
      <c r="BF19" s="16">
        <v>60</v>
      </c>
      <c r="BG19" s="15">
        <f t="shared" si="18"/>
        <v>10.284538909838876</v>
      </c>
      <c r="BH19" s="16">
        <v>183.7</v>
      </c>
      <c r="BI19" s="16">
        <v>56.4</v>
      </c>
      <c r="BJ19" s="15">
        <f t="shared" si="19"/>
        <v>30.70223189983669</v>
      </c>
      <c r="BK19" s="16">
        <v>988.4</v>
      </c>
      <c r="BL19" s="16">
        <v>357.1</v>
      </c>
      <c r="BM19" s="15">
        <f t="shared" si="20"/>
        <v>36.129097531363826</v>
      </c>
      <c r="BN19" s="17">
        <v>0</v>
      </c>
      <c r="BO19" s="17">
        <v>0</v>
      </c>
      <c r="BP19" s="15" t="e">
        <f t="shared" si="21"/>
        <v>#DIV/0!</v>
      </c>
      <c r="BQ19" s="17">
        <v>0</v>
      </c>
      <c r="BR19" s="17">
        <v>0</v>
      </c>
      <c r="BS19" s="15" t="e">
        <f t="shared" si="22"/>
        <v>#DIV/0!</v>
      </c>
      <c r="BT19" s="16">
        <v>0</v>
      </c>
      <c r="BU19" s="17">
        <v>0</v>
      </c>
      <c r="BV19" s="15" t="e">
        <f t="shared" si="23"/>
        <v>#DIV/0!</v>
      </c>
      <c r="BW19" s="15">
        <f t="shared" si="1"/>
        <v>236.30000000000018</v>
      </c>
      <c r="BX19" s="15">
        <f t="shared" si="24"/>
        <v>-66.39999999999998</v>
      </c>
      <c r="BY19" s="15"/>
      <c r="BZ19" s="6"/>
      <c r="CA19" s="6"/>
      <c r="CB19" s="6"/>
      <c r="CC19" s="6"/>
      <c r="CD19" s="6"/>
      <c r="CE19" s="6"/>
      <c r="CF19" s="6"/>
      <c r="CG19" s="6"/>
    </row>
    <row r="20" spans="1:85" ht="20.25">
      <c r="A20" s="21">
        <v>5</v>
      </c>
      <c r="B20" s="22" t="s">
        <v>43</v>
      </c>
      <c r="C20" s="15">
        <f t="shared" si="2"/>
        <v>2880.4</v>
      </c>
      <c r="D20" s="15">
        <f t="shared" si="2"/>
        <v>547.1</v>
      </c>
      <c r="E20" s="15">
        <f t="shared" si="3"/>
        <v>18.993889737536453</v>
      </c>
      <c r="F20" s="16">
        <f>I20+L20+O20+R20+U20+X20+AA20+AD20+16+10</f>
        <v>360.3</v>
      </c>
      <c r="G20" s="16">
        <f>J20+M20+P20+S20+V20+Y20+AB20+AE20+3.1+10</f>
        <v>37.3</v>
      </c>
      <c r="H20" s="15">
        <f t="shared" si="4"/>
        <v>10.35248404107688</v>
      </c>
      <c r="I20" s="16">
        <v>126.3</v>
      </c>
      <c r="J20" s="16">
        <v>21.5</v>
      </c>
      <c r="K20" s="15">
        <f t="shared" si="5"/>
        <v>17.02296120348377</v>
      </c>
      <c r="L20" s="16">
        <v>35</v>
      </c>
      <c r="M20" s="16">
        <v>0.5</v>
      </c>
      <c r="N20" s="15">
        <f t="shared" si="6"/>
        <v>1.4285714285714286</v>
      </c>
      <c r="O20" s="16">
        <v>47.7</v>
      </c>
      <c r="P20" s="16">
        <v>1</v>
      </c>
      <c r="Q20" s="15">
        <f t="shared" si="25"/>
        <v>2.0964360587002093</v>
      </c>
      <c r="R20" s="16">
        <v>98.3</v>
      </c>
      <c r="S20" s="16">
        <v>0.5</v>
      </c>
      <c r="T20" s="15">
        <f t="shared" si="7"/>
        <v>0.508646998982706</v>
      </c>
      <c r="U20" s="16">
        <v>25</v>
      </c>
      <c r="V20" s="16">
        <v>0.7</v>
      </c>
      <c r="W20" s="15">
        <f t="shared" si="8"/>
        <v>2.8</v>
      </c>
      <c r="X20" s="16"/>
      <c r="Y20" s="16"/>
      <c r="Z20" s="15" t="e">
        <f t="shared" si="9"/>
        <v>#DIV/0!</v>
      </c>
      <c r="AA20" s="16">
        <v>2</v>
      </c>
      <c r="AB20" s="16">
        <v>0</v>
      </c>
      <c r="AC20" s="15">
        <f t="shared" si="10"/>
        <v>0</v>
      </c>
      <c r="AD20" s="16"/>
      <c r="AE20" s="16"/>
      <c r="AF20" s="15" t="e">
        <f t="shared" si="11"/>
        <v>#DIV/0!</v>
      </c>
      <c r="AG20" s="16">
        <v>2520.1</v>
      </c>
      <c r="AH20" s="16">
        <v>509.8</v>
      </c>
      <c r="AI20" s="15">
        <f t="shared" si="12"/>
        <v>20.229355977937384</v>
      </c>
      <c r="AJ20" s="15">
        <v>1431.9</v>
      </c>
      <c r="AK20" s="15">
        <v>327.7</v>
      </c>
      <c r="AL20" s="15">
        <f t="shared" si="13"/>
        <v>22.885676374048465</v>
      </c>
      <c r="AM20" s="15">
        <v>398.2</v>
      </c>
      <c r="AN20" s="15">
        <v>136.4</v>
      </c>
      <c r="AO20" s="15">
        <f t="shared" si="14"/>
        <v>34.25414364640884</v>
      </c>
      <c r="AP20" s="16">
        <v>0</v>
      </c>
      <c r="AQ20" s="16">
        <v>0</v>
      </c>
      <c r="AR20" s="15" t="e">
        <f t="shared" si="15"/>
        <v>#DIV/0!</v>
      </c>
      <c r="AS20" s="16">
        <v>12</v>
      </c>
      <c r="AT20" s="16">
        <v>0</v>
      </c>
      <c r="AU20" s="15">
        <f t="shared" si="16"/>
        <v>0</v>
      </c>
      <c r="AV20" s="16">
        <v>2702.5</v>
      </c>
      <c r="AW20" s="16">
        <v>563.6</v>
      </c>
      <c r="AX20" s="15">
        <f t="shared" si="0"/>
        <v>20.85476410730805</v>
      </c>
      <c r="AY20" s="16">
        <v>565.1</v>
      </c>
      <c r="AZ20" s="16">
        <v>120.1</v>
      </c>
      <c r="BA20" s="15">
        <f t="shared" si="17"/>
        <v>21.252875597239424</v>
      </c>
      <c r="BB20" s="15">
        <v>555.7</v>
      </c>
      <c r="BC20" s="16">
        <v>120.1</v>
      </c>
      <c r="BD20" s="15">
        <f t="shared" si="26"/>
        <v>21.612380780996936</v>
      </c>
      <c r="BE20" s="16">
        <v>523.5</v>
      </c>
      <c r="BF20" s="16">
        <v>0</v>
      </c>
      <c r="BG20" s="15">
        <f t="shared" si="18"/>
        <v>0</v>
      </c>
      <c r="BH20" s="16">
        <v>84.9</v>
      </c>
      <c r="BI20" s="16">
        <v>59.5</v>
      </c>
      <c r="BJ20" s="15">
        <f t="shared" si="19"/>
        <v>70.08244994110719</v>
      </c>
      <c r="BK20" s="16">
        <v>1148.7</v>
      </c>
      <c r="BL20" s="16">
        <v>377.2</v>
      </c>
      <c r="BM20" s="15">
        <f t="shared" si="20"/>
        <v>32.83712022286062</v>
      </c>
      <c r="BN20" s="17">
        <v>0</v>
      </c>
      <c r="BO20" s="17">
        <v>0</v>
      </c>
      <c r="BP20" s="15" t="e">
        <f t="shared" si="21"/>
        <v>#DIV/0!</v>
      </c>
      <c r="BQ20" s="17">
        <v>0</v>
      </c>
      <c r="BR20" s="17">
        <v>0</v>
      </c>
      <c r="BS20" s="15" t="e">
        <f t="shared" si="22"/>
        <v>#DIV/0!</v>
      </c>
      <c r="BT20" s="16">
        <v>0</v>
      </c>
      <c r="BU20" s="17">
        <v>0</v>
      </c>
      <c r="BV20" s="15" t="e">
        <f t="shared" si="23"/>
        <v>#DIV/0!</v>
      </c>
      <c r="BW20" s="15">
        <f t="shared" si="1"/>
        <v>177.9000000000001</v>
      </c>
      <c r="BX20" s="15">
        <f t="shared" si="24"/>
        <v>-16.5</v>
      </c>
      <c r="BY20" s="15"/>
      <c r="BZ20" s="6"/>
      <c r="CA20" s="6"/>
      <c r="CB20" s="6"/>
      <c r="CC20" s="6"/>
      <c r="CD20" s="6"/>
      <c r="CE20" s="6"/>
      <c r="CF20" s="6"/>
      <c r="CG20" s="6"/>
    </row>
    <row r="21" spans="1:85" ht="20.25">
      <c r="A21" s="21">
        <v>6</v>
      </c>
      <c r="B21" s="22" t="s">
        <v>44</v>
      </c>
      <c r="C21" s="15">
        <f t="shared" si="2"/>
        <v>3517.5</v>
      </c>
      <c r="D21" s="15">
        <f t="shared" si="2"/>
        <v>779.6999999999999</v>
      </c>
      <c r="E21" s="15">
        <f t="shared" si="3"/>
        <v>22.166311300639656</v>
      </c>
      <c r="F21" s="16">
        <f>I21+L21+O21+R21+U21+X21+AA21+AD21+12+10</f>
        <v>224.6</v>
      </c>
      <c r="G21" s="16">
        <f>J21+M21+P21+S21+V21+Y21+AB21+AE21+2.3</f>
        <v>21.299999999999997</v>
      </c>
      <c r="H21" s="15">
        <f t="shared" si="4"/>
        <v>9.483526268922528</v>
      </c>
      <c r="I21" s="16">
        <v>69.3</v>
      </c>
      <c r="J21" s="16">
        <v>11.2</v>
      </c>
      <c r="K21" s="15">
        <f t="shared" si="5"/>
        <v>16.16161616161616</v>
      </c>
      <c r="L21" s="16">
        <v>0</v>
      </c>
      <c r="M21" s="16">
        <v>0</v>
      </c>
      <c r="N21" s="15" t="e">
        <f t="shared" si="6"/>
        <v>#DIV/0!</v>
      </c>
      <c r="O21" s="16">
        <v>52.2</v>
      </c>
      <c r="P21" s="16">
        <v>-0.5</v>
      </c>
      <c r="Q21" s="15">
        <f t="shared" si="25"/>
        <v>-0.9578544061302682</v>
      </c>
      <c r="R21" s="16">
        <v>74.1</v>
      </c>
      <c r="S21" s="16">
        <v>7.6</v>
      </c>
      <c r="T21" s="15">
        <f t="shared" si="7"/>
        <v>10.256410256410255</v>
      </c>
      <c r="U21" s="16">
        <v>5</v>
      </c>
      <c r="V21" s="16">
        <v>0.7</v>
      </c>
      <c r="W21" s="15">
        <f t="shared" si="8"/>
        <v>13.999999999999998</v>
      </c>
      <c r="X21" s="16"/>
      <c r="Y21" s="16"/>
      <c r="Z21" s="15" t="e">
        <f t="shared" si="9"/>
        <v>#DIV/0!</v>
      </c>
      <c r="AA21" s="16">
        <v>2</v>
      </c>
      <c r="AB21" s="16">
        <v>0</v>
      </c>
      <c r="AC21" s="15">
        <f t="shared" si="10"/>
        <v>0</v>
      </c>
      <c r="AD21" s="16"/>
      <c r="AE21" s="16"/>
      <c r="AF21" s="15" t="e">
        <f t="shared" si="11"/>
        <v>#DIV/0!</v>
      </c>
      <c r="AG21" s="16">
        <v>3292.9</v>
      </c>
      <c r="AH21" s="16">
        <v>758.4</v>
      </c>
      <c r="AI21" s="15">
        <f t="shared" si="12"/>
        <v>23.03137052446172</v>
      </c>
      <c r="AJ21" s="15">
        <v>2091.7</v>
      </c>
      <c r="AK21" s="15">
        <v>497.6</v>
      </c>
      <c r="AL21" s="15">
        <f t="shared" si="13"/>
        <v>23.78926232251279</v>
      </c>
      <c r="AM21" s="15">
        <v>647.8</v>
      </c>
      <c r="AN21" s="15">
        <v>215</v>
      </c>
      <c r="AO21" s="15">
        <f t="shared" si="14"/>
        <v>33.18925594319235</v>
      </c>
      <c r="AP21" s="16">
        <v>0</v>
      </c>
      <c r="AQ21" s="16">
        <v>0</v>
      </c>
      <c r="AR21" s="15" t="e">
        <f t="shared" si="15"/>
        <v>#DIV/0!</v>
      </c>
      <c r="AS21" s="16">
        <v>9</v>
      </c>
      <c r="AT21" s="16">
        <v>0</v>
      </c>
      <c r="AU21" s="15">
        <f>AT21/AS21*100</f>
        <v>0</v>
      </c>
      <c r="AV21" s="16">
        <v>3305.2</v>
      </c>
      <c r="AW21" s="16">
        <v>748</v>
      </c>
      <c r="AX21" s="15">
        <f t="shared" si="0"/>
        <v>22.631005688006777</v>
      </c>
      <c r="AY21" s="16">
        <v>541.1</v>
      </c>
      <c r="AZ21" s="16">
        <v>133.1</v>
      </c>
      <c r="BA21" s="15">
        <f t="shared" si="17"/>
        <v>24.598041027536496</v>
      </c>
      <c r="BB21" s="15">
        <v>532.5</v>
      </c>
      <c r="BC21" s="16">
        <v>133.1</v>
      </c>
      <c r="BD21" s="15">
        <f t="shared" si="26"/>
        <v>24.995305164319248</v>
      </c>
      <c r="BE21" s="16">
        <v>732.9</v>
      </c>
      <c r="BF21" s="16">
        <v>0</v>
      </c>
      <c r="BG21" s="15">
        <f t="shared" si="18"/>
        <v>0</v>
      </c>
      <c r="BH21" s="16">
        <v>103.7</v>
      </c>
      <c r="BI21" s="16">
        <v>59.1</v>
      </c>
      <c r="BJ21" s="15">
        <f t="shared" si="19"/>
        <v>56.99132111861138</v>
      </c>
      <c r="BK21" s="16">
        <v>1567.7</v>
      </c>
      <c r="BL21" s="16">
        <v>491.9</v>
      </c>
      <c r="BM21" s="15">
        <f t="shared" si="20"/>
        <v>31.377176755756842</v>
      </c>
      <c r="BN21" s="17">
        <v>0</v>
      </c>
      <c r="BO21" s="17">
        <v>0</v>
      </c>
      <c r="BP21" s="15" t="e">
        <f t="shared" si="21"/>
        <v>#DIV/0!</v>
      </c>
      <c r="BQ21" s="17">
        <v>0</v>
      </c>
      <c r="BR21" s="17">
        <v>0</v>
      </c>
      <c r="BS21" s="15" t="e">
        <f t="shared" si="22"/>
        <v>#DIV/0!</v>
      </c>
      <c r="BT21" s="16">
        <v>0</v>
      </c>
      <c r="BU21" s="17">
        <v>0</v>
      </c>
      <c r="BV21" s="15" t="e">
        <f t="shared" si="23"/>
        <v>#DIV/0!</v>
      </c>
      <c r="BW21" s="15">
        <f t="shared" si="1"/>
        <v>212.30000000000018</v>
      </c>
      <c r="BX21" s="15">
        <f t="shared" si="24"/>
        <v>31.699999999999932</v>
      </c>
      <c r="BY21" s="15"/>
      <c r="BZ21" s="6"/>
      <c r="CA21" s="6"/>
      <c r="CB21" s="6"/>
      <c r="CC21" s="6"/>
      <c r="CD21" s="6"/>
      <c r="CE21" s="6"/>
      <c r="CF21" s="6"/>
      <c r="CG21" s="6"/>
    </row>
    <row r="22" spans="1:85" ht="20.25">
      <c r="A22" s="21">
        <v>7</v>
      </c>
      <c r="B22" s="22" t="s">
        <v>45</v>
      </c>
      <c r="C22" s="15">
        <f t="shared" si="2"/>
        <v>2790.6000000000004</v>
      </c>
      <c r="D22" s="15">
        <f t="shared" si="2"/>
        <v>603.4</v>
      </c>
      <c r="E22" s="15">
        <f t="shared" si="3"/>
        <v>21.62259012398767</v>
      </c>
      <c r="F22" s="16">
        <f>I22+L22+O22+R22+U22+X22+AA22+AD22+13+10</f>
        <v>205.3</v>
      </c>
      <c r="G22" s="16">
        <f>J22+M22+P22+S22+V22+Y22+AB22+AE22+9.6</f>
        <v>31</v>
      </c>
      <c r="H22" s="15">
        <f t="shared" si="4"/>
        <v>15.09985387238188</v>
      </c>
      <c r="I22" s="16">
        <v>54.3</v>
      </c>
      <c r="J22" s="16">
        <v>10.9</v>
      </c>
      <c r="K22" s="15">
        <f t="shared" si="5"/>
        <v>20.07366482504604</v>
      </c>
      <c r="L22" s="16">
        <v>1.9</v>
      </c>
      <c r="M22" s="16">
        <v>0</v>
      </c>
      <c r="N22" s="15">
        <f t="shared" si="6"/>
        <v>0</v>
      </c>
      <c r="O22" s="16">
        <v>43.6</v>
      </c>
      <c r="P22" s="16">
        <v>1.8</v>
      </c>
      <c r="Q22" s="15">
        <f t="shared" si="25"/>
        <v>4.128440366972478</v>
      </c>
      <c r="R22" s="16">
        <v>54.5</v>
      </c>
      <c r="S22" s="16">
        <v>0.7</v>
      </c>
      <c r="T22" s="15">
        <f t="shared" si="7"/>
        <v>1.2844036697247705</v>
      </c>
      <c r="U22" s="16">
        <v>26</v>
      </c>
      <c r="V22" s="16">
        <v>3.5</v>
      </c>
      <c r="W22" s="15">
        <f t="shared" si="8"/>
        <v>13.461538461538462</v>
      </c>
      <c r="X22" s="16"/>
      <c r="Y22" s="16"/>
      <c r="Z22" s="15" t="e">
        <f t="shared" si="9"/>
        <v>#DIV/0!</v>
      </c>
      <c r="AA22" s="16">
        <v>2</v>
      </c>
      <c r="AB22" s="16">
        <v>4.5</v>
      </c>
      <c r="AC22" s="15">
        <f t="shared" si="10"/>
        <v>225</v>
      </c>
      <c r="AD22" s="16"/>
      <c r="AE22" s="16"/>
      <c r="AF22" s="15" t="e">
        <f t="shared" si="11"/>
        <v>#DIV/0!</v>
      </c>
      <c r="AG22" s="16">
        <v>2585.3</v>
      </c>
      <c r="AH22" s="16">
        <v>572.4</v>
      </c>
      <c r="AI22" s="15">
        <f t="shared" si="12"/>
        <v>22.140563957761188</v>
      </c>
      <c r="AJ22" s="15">
        <v>1801.2</v>
      </c>
      <c r="AK22" s="15">
        <v>437</v>
      </c>
      <c r="AL22" s="15">
        <f t="shared" si="13"/>
        <v>24.261603375527425</v>
      </c>
      <c r="AM22" s="15">
        <v>290.7</v>
      </c>
      <c r="AN22" s="15">
        <v>89.7</v>
      </c>
      <c r="AO22" s="15">
        <f t="shared" si="14"/>
        <v>30.85655314757482</v>
      </c>
      <c r="AP22" s="16">
        <v>0</v>
      </c>
      <c r="AQ22" s="16">
        <v>0</v>
      </c>
      <c r="AR22" s="15" t="e">
        <f t="shared" si="15"/>
        <v>#DIV/0!</v>
      </c>
      <c r="AS22" s="16">
        <v>9.5</v>
      </c>
      <c r="AT22" s="16">
        <v>0</v>
      </c>
      <c r="AU22" s="15">
        <f t="shared" si="16"/>
        <v>0</v>
      </c>
      <c r="AV22" s="16">
        <v>2620.2</v>
      </c>
      <c r="AW22" s="16">
        <v>570.1</v>
      </c>
      <c r="AX22" s="15">
        <f t="shared" si="0"/>
        <v>21.757881077780326</v>
      </c>
      <c r="AY22" s="16">
        <v>582.2</v>
      </c>
      <c r="AZ22" s="16">
        <v>90.9</v>
      </c>
      <c r="BA22" s="15">
        <f>AZ22/AY22*100</f>
        <v>15.613191343181038</v>
      </c>
      <c r="BB22" s="15">
        <v>572.8</v>
      </c>
      <c r="BC22" s="16">
        <v>90.9</v>
      </c>
      <c r="BD22" s="15">
        <f t="shared" si="26"/>
        <v>15.86941340782123</v>
      </c>
      <c r="BE22" s="16">
        <v>651.3</v>
      </c>
      <c r="BF22" s="16">
        <v>48.1</v>
      </c>
      <c r="BG22" s="15">
        <f t="shared" si="18"/>
        <v>7.385229540918164</v>
      </c>
      <c r="BH22" s="16">
        <v>107.8</v>
      </c>
      <c r="BI22" s="16">
        <v>18</v>
      </c>
      <c r="BJ22" s="15">
        <f t="shared" si="19"/>
        <v>16.697588126159555</v>
      </c>
      <c r="BK22" s="16">
        <v>1221.2</v>
      </c>
      <c r="BL22" s="16">
        <v>406.3</v>
      </c>
      <c r="BM22" s="15">
        <f t="shared" si="20"/>
        <v>33.27055355388143</v>
      </c>
      <c r="BN22" s="17">
        <v>0</v>
      </c>
      <c r="BO22" s="17">
        <v>0</v>
      </c>
      <c r="BP22" s="15" t="e">
        <f t="shared" si="21"/>
        <v>#DIV/0!</v>
      </c>
      <c r="BQ22" s="17">
        <v>0</v>
      </c>
      <c r="BR22" s="17">
        <v>0</v>
      </c>
      <c r="BS22" s="15" t="e">
        <f t="shared" si="22"/>
        <v>#DIV/0!</v>
      </c>
      <c r="BT22" s="16">
        <v>0</v>
      </c>
      <c r="BU22" s="17">
        <v>0</v>
      </c>
      <c r="BV22" s="15" t="e">
        <f t="shared" si="23"/>
        <v>#DIV/0!</v>
      </c>
      <c r="BW22" s="15">
        <f t="shared" si="1"/>
        <v>170.40000000000055</v>
      </c>
      <c r="BX22" s="15">
        <f t="shared" si="24"/>
        <v>33.299999999999955</v>
      </c>
      <c r="BY22" s="15"/>
      <c r="BZ22" s="6"/>
      <c r="CA22" s="6"/>
      <c r="CB22" s="6"/>
      <c r="CC22" s="6"/>
      <c r="CD22" s="6"/>
      <c r="CE22" s="6"/>
      <c r="CF22" s="6"/>
      <c r="CG22" s="6"/>
    </row>
    <row r="23" spans="1:85" ht="40.5">
      <c r="A23" s="21">
        <v>8</v>
      </c>
      <c r="B23" s="22" t="s">
        <v>46</v>
      </c>
      <c r="C23" s="15">
        <f>F23+AG23-0.1</f>
        <v>25692.5</v>
      </c>
      <c r="D23" s="15">
        <f>G23+AH23</f>
        <v>7648.1</v>
      </c>
      <c r="E23" s="15">
        <f t="shared" si="3"/>
        <v>29.767831079108692</v>
      </c>
      <c r="F23" s="16">
        <f>I23+L23+O23+R23+U23+X23+AA23+AD23+105</f>
        <v>16586.399999999998</v>
      </c>
      <c r="G23" s="16">
        <f>J23+M23+P23+S23+V23+Y23+AB23+AE23+2.2+37.5</f>
        <v>3424.8</v>
      </c>
      <c r="H23" s="15">
        <f t="shared" si="4"/>
        <v>20.648241933150054</v>
      </c>
      <c r="I23" s="16">
        <v>10873.9</v>
      </c>
      <c r="J23" s="16">
        <v>2159.3</v>
      </c>
      <c r="K23" s="15">
        <f t="shared" si="5"/>
        <v>19.857640772859785</v>
      </c>
      <c r="L23" s="16">
        <v>76.3</v>
      </c>
      <c r="M23" s="16">
        <v>0</v>
      </c>
      <c r="N23" s="15">
        <f>M23/L23*100</f>
        <v>0</v>
      </c>
      <c r="O23" s="16">
        <v>615.2</v>
      </c>
      <c r="P23" s="16">
        <v>3.5</v>
      </c>
      <c r="Q23" s="15">
        <f t="shared" si="25"/>
        <v>0.5689206762028608</v>
      </c>
      <c r="R23" s="16">
        <v>4445.9</v>
      </c>
      <c r="S23" s="16">
        <v>689.6</v>
      </c>
      <c r="T23" s="15">
        <f t="shared" si="7"/>
        <v>15.510920173643134</v>
      </c>
      <c r="U23" s="16">
        <v>462.1</v>
      </c>
      <c r="V23" s="16">
        <v>532.7</v>
      </c>
      <c r="W23" s="15">
        <f t="shared" si="8"/>
        <v>115.27807833802208</v>
      </c>
      <c r="X23" s="16"/>
      <c r="Y23" s="16"/>
      <c r="Z23" s="15" t="e">
        <f t="shared" si="9"/>
        <v>#DIV/0!</v>
      </c>
      <c r="AA23" s="16">
        <v>8</v>
      </c>
      <c r="AB23" s="16">
        <v>0</v>
      </c>
      <c r="AC23" s="15">
        <f t="shared" si="10"/>
        <v>0</v>
      </c>
      <c r="AD23" s="16"/>
      <c r="AE23" s="16"/>
      <c r="AF23" s="15" t="e">
        <f t="shared" si="11"/>
        <v>#DIV/0!</v>
      </c>
      <c r="AG23" s="16">
        <v>9106.2</v>
      </c>
      <c r="AH23" s="16">
        <v>4223.3</v>
      </c>
      <c r="AI23" s="15">
        <f t="shared" si="12"/>
        <v>46.378291713338164</v>
      </c>
      <c r="AJ23" s="15">
        <v>0</v>
      </c>
      <c r="AK23" s="15">
        <v>0</v>
      </c>
      <c r="AL23" s="15" t="e">
        <f t="shared" si="13"/>
        <v>#DIV/0!</v>
      </c>
      <c r="AM23" s="15">
        <v>0</v>
      </c>
      <c r="AN23" s="15">
        <v>0</v>
      </c>
      <c r="AO23" s="15" t="e">
        <f t="shared" si="14"/>
        <v>#DIV/0!</v>
      </c>
      <c r="AP23" s="16">
        <v>0</v>
      </c>
      <c r="AQ23" s="16">
        <v>0</v>
      </c>
      <c r="AR23" s="15" t="e">
        <f t="shared" si="15"/>
        <v>#DIV/0!</v>
      </c>
      <c r="AS23" s="16">
        <v>0</v>
      </c>
      <c r="AT23" s="16">
        <v>0</v>
      </c>
      <c r="AU23" s="15">
        <v>0</v>
      </c>
      <c r="AV23" s="16">
        <v>26267.3</v>
      </c>
      <c r="AW23" s="16">
        <v>4547.1</v>
      </c>
      <c r="AX23" s="15">
        <f t="shared" si="0"/>
        <v>17.31087702200074</v>
      </c>
      <c r="AY23" s="16">
        <v>2819.4</v>
      </c>
      <c r="AZ23" s="16">
        <v>563.9</v>
      </c>
      <c r="BA23" s="15">
        <f t="shared" si="17"/>
        <v>20.00070937078811</v>
      </c>
      <c r="BB23" s="15">
        <v>2773.4</v>
      </c>
      <c r="BC23" s="16">
        <v>564</v>
      </c>
      <c r="BD23" s="15">
        <f t="shared" si="26"/>
        <v>20.336049614191968</v>
      </c>
      <c r="BE23" s="16">
        <v>3111</v>
      </c>
      <c r="BF23" s="16">
        <v>728.7</v>
      </c>
      <c r="BG23" s="15">
        <f t="shared" si="18"/>
        <v>23.42333654773385</v>
      </c>
      <c r="BH23" s="16">
        <v>12004.1</v>
      </c>
      <c r="BI23" s="16">
        <v>2482.3</v>
      </c>
      <c r="BJ23" s="15">
        <f t="shared" si="19"/>
        <v>20.67876808757008</v>
      </c>
      <c r="BK23" s="16">
        <v>0</v>
      </c>
      <c r="BL23" s="16">
        <v>0</v>
      </c>
      <c r="BM23" s="15" t="e">
        <f t="shared" si="20"/>
        <v>#DIV/0!</v>
      </c>
      <c r="BN23" s="18">
        <v>0</v>
      </c>
      <c r="BO23" s="18">
        <v>0</v>
      </c>
      <c r="BP23" s="15" t="e">
        <f t="shared" si="21"/>
        <v>#DIV/0!</v>
      </c>
      <c r="BQ23" s="18">
        <v>0</v>
      </c>
      <c r="BR23" s="18">
        <v>0</v>
      </c>
      <c r="BS23" s="15" t="e">
        <f t="shared" si="22"/>
        <v>#DIV/0!</v>
      </c>
      <c r="BT23" s="16">
        <v>0</v>
      </c>
      <c r="BU23" s="18">
        <v>0</v>
      </c>
      <c r="BV23" s="15" t="e">
        <f>BU23/BT23*100</f>
        <v>#DIV/0!</v>
      </c>
      <c r="BW23" s="15">
        <f t="shared" si="1"/>
        <v>-574.7999999999993</v>
      </c>
      <c r="BX23" s="15">
        <f t="shared" si="24"/>
        <v>3101</v>
      </c>
      <c r="BY23" s="15"/>
      <c r="BZ23" s="6"/>
      <c r="CA23" s="6"/>
      <c r="CB23" s="6"/>
      <c r="CC23" s="6"/>
      <c r="CD23" s="6"/>
      <c r="CE23" s="6"/>
      <c r="CF23" s="6"/>
      <c r="CG23" s="6"/>
    </row>
    <row r="24" spans="1:85" ht="20.25">
      <c r="A24" s="21">
        <v>9</v>
      </c>
      <c r="B24" s="31" t="s">
        <v>47</v>
      </c>
      <c r="C24" s="15">
        <f t="shared" si="2"/>
        <v>4719.3</v>
      </c>
      <c r="D24" s="15">
        <f t="shared" si="2"/>
        <v>1062.8</v>
      </c>
      <c r="E24" s="15">
        <f t="shared" si="3"/>
        <v>22.52028902591486</v>
      </c>
      <c r="F24" s="16">
        <f>I24+L24+O24+R24+U24+X24+AA24+AD24+24+10</f>
        <v>365.3</v>
      </c>
      <c r="G24" s="16">
        <f>J24+M24+P24+S24+V24+Y24+AB24+AE24+9.8+1.6</f>
        <v>46.20000000000001</v>
      </c>
      <c r="H24" s="15">
        <f t="shared" si="4"/>
        <v>12.647139337530799</v>
      </c>
      <c r="I24" s="16">
        <v>117.4</v>
      </c>
      <c r="J24" s="16">
        <v>17.1</v>
      </c>
      <c r="K24" s="15">
        <f t="shared" si="5"/>
        <v>14.565587734241909</v>
      </c>
      <c r="L24" s="16">
        <v>14</v>
      </c>
      <c r="M24" s="16">
        <v>0</v>
      </c>
      <c r="N24" s="15">
        <f t="shared" si="6"/>
        <v>0</v>
      </c>
      <c r="O24" s="16">
        <v>70.1</v>
      </c>
      <c r="P24" s="16">
        <v>0.4</v>
      </c>
      <c r="Q24" s="15">
        <f t="shared" si="25"/>
        <v>0.5706134094151214</v>
      </c>
      <c r="R24" s="16">
        <v>121.8</v>
      </c>
      <c r="S24" s="16">
        <v>16.2</v>
      </c>
      <c r="T24" s="15">
        <f t="shared" si="7"/>
        <v>13.30049261083744</v>
      </c>
      <c r="U24" s="16">
        <v>6</v>
      </c>
      <c r="V24" s="16">
        <v>1.1</v>
      </c>
      <c r="W24" s="15">
        <f t="shared" si="8"/>
        <v>18.333333333333336</v>
      </c>
      <c r="X24" s="16"/>
      <c r="Y24" s="16"/>
      <c r="Z24" s="15" t="e">
        <f t="shared" si="9"/>
        <v>#DIV/0!</v>
      </c>
      <c r="AA24" s="16">
        <v>2</v>
      </c>
      <c r="AB24" s="16">
        <v>0</v>
      </c>
      <c r="AC24" s="15">
        <f t="shared" si="10"/>
        <v>0</v>
      </c>
      <c r="AD24" s="16"/>
      <c r="AE24" s="16"/>
      <c r="AF24" s="15" t="e">
        <f t="shared" si="11"/>
        <v>#DIV/0!</v>
      </c>
      <c r="AG24" s="16">
        <v>4354</v>
      </c>
      <c r="AH24" s="16">
        <v>1016.6</v>
      </c>
      <c r="AI24" s="15">
        <f t="shared" si="12"/>
        <v>23.348644924207626</v>
      </c>
      <c r="AJ24" s="15">
        <v>2250.7</v>
      </c>
      <c r="AK24" s="15">
        <v>511.7</v>
      </c>
      <c r="AL24" s="15">
        <f t="shared" si="13"/>
        <v>22.735149064735417</v>
      </c>
      <c r="AM24" s="15">
        <v>1240.6</v>
      </c>
      <c r="AN24" s="15">
        <v>390.6</v>
      </c>
      <c r="AO24" s="15">
        <f t="shared" si="14"/>
        <v>31.48476543607932</v>
      </c>
      <c r="AP24" s="16">
        <v>0</v>
      </c>
      <c r="AQ24" s="16">
        <v>0</v>
      </c>
      <c r="AR24" s="15" t="e">
        <f t="shared" si="15"/>
        <v>#DIV/0!</v>
      </c>
      <c r="AS24" s="16">
        <v>15</v>
      </c>
      <c r="AT24" s="16">
        <v>0</v>
      </c>
      <c r="AU24" s="15">
        <f t="shared" si="16"/>
        <v>0</v>
      </c>
      <c r="AV24" s="16">
        <v>4329</v>
      </c>
      <c r="AW24" s="16">
        <v>918.2</v>
      </c>
      <c r="AX24" s="15">
        <f t="shared" si="0"/>
        <v>21.21044121044121</v>
      </c>
      <c r="AY24" s="16">
        <v>796.1</v>
      </c>
      <c r="AZ24" s="16">
        <v>108.5</v>
      </c>
      <c r="BA24" s="15">
        <f t="shared" si="17"/>
        <v>13.62894108780304</v>
      </c>
      <c r="BB24" s="15">
        <v>787.5</v>
      </c>
      <c r="BC24" s="16">
        <v>108.5</v>
      </c>
      <c r="BD24" s="15">
        <f t="shared" si="26"/>
        <v>13.777777777777779</v>
      </c>
      <c r="BE24" s="16">
        <v>753</v>
      </c>
      <c r="BF24" s="16">
        <v>0</v>
      </c>
      <c r="BG24" s="15">
        <f t="shared" si="18"/>
        <v>0</v>
      </c>
      <c r="BH24" s="16">
        <v>121.1</v>
      </c>
      <c r="BI24" s="16">
        <v>68.9</v>
      </c>
      <c r="BJ24" s="15">
        <f t="shared" si="19"/>
        <v>56.8951279933939</v>
      </c>
      <c r="BK24" s="16">
        <v>1987</v>
      </c>
      <c r="BL24" s="16">
        <v>661.7</v>
      </c>
      <c r="BM24" s="15">
        <f t="shared" si="20"/>
        <v>33.30145948666331</v>
      </c>
      <c r="BN24" s="17">
        <v>0</v>
      </c>
      <c r="BO24" s="17">
        <v>0</v>
      </c>
      <c r="BP24" s="15" t="e">
        <f t="shared" si="21"/>
        <v>#DIV/0!</v>
      </c>
      <c r="BQ24" s="17">
        <v>0</v>
      </c>
      <c r="BR24" s="17">
        <v>0</v>
      </c>
      <c r="BS24" s="15" t="e">
        <f t="shared" si="22"/>
        <v>#DIV/0!</v>
      </c>
      <c r="BT24" s="16">
        <v>0</v>
      </c>
      <c r="BU24" s="17">
        <v>0</v>
      </c>
      <c r="BV24" s="15" t="e">
        <f t="shared" si="23"/>
        <v>#DIV/0!</v>
      </c>
      <c r="BW24" s="15">
        <f t="shared" si="1"/>
        <v>390.3000000000002</v>
      </c>
      <c r="BX24" s="15">
        <f t="shared" si="24"/>
        <v>144.5999999999999</v>
      </c>
      <c r="BY24" s="15"/>
      <c r="BZ24" s="6"/>
      <c r="CA24" s="6"/>
      <c r="CB24" s="6"/>
      <c r="CC24" s="6"/>
      <c r="CD24" s="6"/>
      <c r="CE24" s="6"/>
      <c r="CF24" s="6"/>
      <c r="CG24" s="6"/>
    </row>
    <row r="25" spans="1:85" ht="15.75" customHeight="1">
      <c r="A25" s="21">
        <v>10</v>
      </c>
      <c r="B25" s="22" t="s">
        <v>48</v>
      </c>
      <c r="C25" s="15">
        <f t="shared" si="2"/>
        <v>3650.2</v>
      </c>
      <c r="D25" s="15">
        <f t="shared" si="2"/>
        <v>839.2</v>
      </c>
      <c r="E25" s="15">
        <f t="shared" si="3"/>
        <v>22.99052106733878</v>
      </c>
      <c r="F25" s="16">
        <f>I25+L25+O25+R25+U25+X25+AA25+AD25+10+10</f>
        <v>318.5</v>
      </c>
      <c r="G25" s="16">
        <f>J25+M25+P25+S25+V25+Y25+AB25+AE25+2.8</f>
        <v>55.1</v>
      </c>
      <c r="H25" s="15">
        <f t="shared" si="4"/>
        <v>17.29984301412873</v>
      </c>
      <c r="I25" s="16">
        <v>107.1</v>
      </c>
      <c r="J25" s="16">
        <v>29</v>
      </c>
      <c r="K25" s="15">
        <f t="shared" si="5"/>
        <v>27.077497665732963</v>
      </c>
      <c r="L25" s="16">
        <v>4.5</v>
      </c>
      <c r="M25" s="16">
        <v>0</v>
      </c>
      <c r="N25" s="15">
        <f t="shared" si="6"/>
        <v>0</v>
      </c>
      <c r="O25" s="16">
        <v>74.9</v>
      </c>
      <c r="P25" s="16">
        <v>7.7</v>
      </c>
      <c r="Q25" s="15">
        <f t="shared" si="25"/>
        <v>10.2803738317757</v>
      </c>
      <c r="R25" s="16">
        <v>100.1</v>
      </c>
      <c r="S25" s="16">
        <v>10</v>
      </c>
      <c r="T25" s="15">
        <f t="shared" si="7"/>
        <v>9.990009990009991</v>
      </c>
      <c r="U25" s="16">
        <v>10</v>
      </c>
      <c r="V25" s="16">
        <v>5.6</v>
      </c>
      <c r="W25" s="15">
        <f t="shared" si="8"/>
        <v>55.99999999999999</v>
      </c>
      <c r="X25" s="16"/>
      <c r="Y25" s="16"/>
      <c r="Z25" s="15" t="e">
        <f t="shared" si="9"/>
        <v>#DIV/0!</v>
      </c>
      <c r="AA25" s="16">
        <v>1.9</v>
      </c>
      <c r="AB25" s="16">
        <v>0</v>
      </c>
      <c r="AC25" s="15">
        <f t="shared" si="10"/>
        <v>0</v>
      </c>
      <c r="AD25" s="16"/>
      <c r="AE25" s="16"/>
      <c r="AF25" s="15" t="e">
        <f t="shared" si="11"/>
        <v>#DIV/0!</v>
      </c>
      <c r="AG25" s="16">
        <v>3331.7</v>
      </c>
      <c r="AH25" s="16">
        <v>784.1</v>
      </c>
      <c r="AI25" s="15">
        <f t="shared" si="12"/>
        <v>23.534531920641115</v>
      </c>
      <c r="AJ25" s="15">
        <v>2329.6</v>
      </c>
      <c r="AK25" s="15">
        <v>561.6</v>
      </c>
      <c r="AL25" s="15">
        <f t="shared" si="13"/>
        <v>24.10714285714286</v>
      </c>
      <c r="AM25" s="15">
        <v>299.3</v>
      </c>
      <c r="AN25" s="15">
        <v>108.1</v>
      </c>
      <c r="AO25" s="15">
        <f t="shared" si="14"/>
        <v>36.117607751419975</v>
      </c>
      <c r="AP25" s="16">
        <v>0</v>
      </c>
      <c r="AQ25" s="16">
        <v>0</v>
      </c>
      <c r="AR25" s="15" t="e">
        <f t="shared" si="15"/>
        <v>#DIV/0!</v>
      </c>
      <c r="AS25" s="16">
        <v>5.5</v>
      </c>
      <c r="AT25" s="16">
        <v>0</v>
      </c>
      <c r="AU25" s="15">
        <f t="shared" si="16"/>
        <v>0</v>
      </c>
      <c r="AV25" s="16">
        <v>3882.9</v>
      </c>
      <c r="AW25" s="16">
        <v>709.4</v>
      </c>
      <c r="AX25" s="15">
        <f t="shared" si="0"/>
        <v>18.2698498544902</v>
      </c>
      <c r="AY25" s="16">
        <v>595.2</v>
      </c>
      <c r="AZ25" s="16">
        <v>122.2</v>
      </c>
      <c r="BA25" s="15">
        <f t="shared" si="17"/>
        <v>20.53091397849462</v>
      </c>
      <c r="BB25" s="15">
        <v>586.3</v>
      </c>
      <c r="BC25" s="16">
        <v>122.2</v>
      </c>
      <c r="BD25" s="15">
        <f t="shared" si="26"/>
        <v>20.84257206208426</v>
      </c>
      <c r="BE25" s="16">
        <v>799.7</v>
      </c>
      <c r="BF25" s="16">
        <v>43.8</v>
      </c>
      <c r="BG25" s="15">
        <f t="shared" si="18"/>
        <v>5.4770538952107035</v>
      </c>
      <c r="BH25" s="16">
        <v>166.9</v>
      </c>
      <c r="BI25" s="16">
        <v>45.3</v>
      </c>
      <c r="BJ25" s="15">
        <f t="shared" si="19"/>
        <v>27.142001198322347</v>
      </c>
      <c r="BK25" s="16">
        <v>1261</v>
      </c>
      <c r="BL25" s="16">
        <v>420.3</v>
      </c>
      <c r="BM25" s="15">
        <f t="shared" si="20"/>
        <v>33.33068992862807</v>
      </c>
      <c r="BN25" s="17">
        <v>0</v>
      </c>
      <c r="BO25" s="17">
        <v>0</v>
      </c>
      <c r="BP25" s="15" t="e">
        <f t="shared" si="21"/>
        <v>#DIV/0!</v>
      </c>
      <c r="BQ25" s="17">
        <v>0</v>
      </c>
      <c r="BR25" s="17">
        <v>0</v>
      </c>
      <c r="BS25" s="15" t="e">
        <f t="shared" si="22"/>
        <v>#DIV/0!</v>
      </c>
      <c r="BT25" s="16">
        <v>0</v>
      </c>
      <c r="BU25" s="19">
        <v>0</v>
      </c>
      <c r="BV25" s="15" t="e">
        <f t="shared" si="23"/>
        <v>#DIV/0!</v>
      </c>
      <c r="BW25" s="15">
        <f t="shared" si="1"/>
        <v>-232.70000000000027</v>
      </c>
      <c r="BX25" s="15">
        <f t="shared" si="24"/>
        <v>129.80000000000007</v>
      </c>
      <c r="BY25" s="15"/>
      <c r="BZ25" s="6"/>
      <c r="CA25" s="6"/>
      <c r="CB25" s="6"/>
      <c r="CC25" s="6"/>
      <c r="CD25" s="6"/>
      <c r="CE25" s="6"/>
      <c r="CF25" s="6"/>
      <c r="CG25" s="6"/>
    </row>
    <row r="26" spans="1:85" ht="20.25">
      <c r="A26" s="21">
        <v>11</v>
      </c>
      <c r="B26" s="22" t="s">
        <v>49</v>
      </c>
      <c r="C26" s="15">
        <f t="shared" si="2"/>
        <v>10929.8</v>
      </c>
      <c r="D26" s="15">
        <f t="shared" si="2"/>
        <v>1170</v>
      </c>
      <c r="E26" s="15">
        <f t="shared" si="3"/>
        <v>10.70467895112445</v>
      </c>
      <c r="F26" s="16">
        <f>I26+L26+O26+R26+U26+X26+AA26+AD26+16+10</f>
        <v>1685.6999999999998</v>
      </c>
      <c r="G26" s="16">
        <f>J26+M26+P26+S26+V26+Y26+AB26+AE26+6.6+1.7</f>
        <v>280.7</v>
      </c>
      <c r="H26" s="15">
        <f t="shared" si="4"/>
        <v>16.65183603250875</v>
      </c>
      <c r="I26" s="16">
        <v>1048.1</v>
      </c>
      <c r="J26" s="16">
        <v>200.7</v>
      </c>
      <c r="K26" s="15">
        <f t="shared" si="5"/>
        <v>19.148936170212767</v>
      </c>
      <c r="L26" s="16">
        <v>5.3</v>
      </c>
      <c r="M26" s="16">
        <v>0</v>
      </c>
      <c r="N26" s="15">
        <f t="shared" si="6"/>
        <v>0</v>
      </c>
      <c r="O26" s="16">
        <v>77</v>
      </c>
      <c r="P26" s="16">
        <v>0.5</v>
      </c>
      <c r="Q26" s="15">
        <f t="shared" si="25"/>
        <v>0.6493506493506493</v>
      </c>
      <c r="R26" s="16">
        <v>447.3</v>
      </c>
      <c r="S26" s="16">
        <v>51.2</v>
      </c>
      <c r="T26" s="15">
        <f t="shared" si="7"/>
        <v>11.446456516879053</v>
      </c>
      <c r="U26" s="16">
        <v>80</v>
      </c>
      <c r="V26" s="16">
        <v>3.2</v>
      </c>
      <c r="W26" s="15">
        <f t="shared" si="8"/>
        <v>4</v>
      </c>
      <c r="X26" s="16"/>
      <c r="Y26" s="16"/>
      <c r="Z26" s="15" t="e">
        <f t="shared" si="9"/>
        <v>#DIV/0!</v>
      </c>
      <c r="AA26" s="16">
        <v>2</v>
      </c>
      <c r="AB26" s="16">
        <v>16.8</v>
      </c>
      <c r="AC26" s="15">
        <f t="shared" si="10"/>
        <v>840</v>
      </c>
      <c r="AD26" s="16"/>
      <c r="AE26" s="16"/>
      <c r="AF26" s="15" t="e">
        <f t="shared" si="11"/>
        <v>#DIV/0!</v>
      </c>
      <c r="AG26" s="16">
        <v>9244.1</v>
      </c>
      <c r="AH26" s="16">
        <v>889.3</v>
      </c>
      <c r="AI26" s="15">
        <f>AH26/AG26*100</f>
        <v>9.620190175355091</v>
      </c>
      <c r="AJ26" s="15">
        <v>2923</v>
      </c>
      <c r="AK26" s="15">
        <v>726.8</v>
      </c>
      <c r="AL26" s="15">
        <f t="shared" si="13"/>
        <v>24.864864864864863</v>
      </c>
      <c r="AM26" s="15">
        <v>649.7</v>
      </c>
      <c r="AN26" s="15">
        <v>48.2</v>
      </c>
      <c r="AO26" s="15">
        <f t="shared" si="14"/>
        <v>7.4188086809296605</v>
      </c>
      <c r="AP26" s="16">
        <v>0</v>
      </c>
      <c r="AQ26" s="16">
        <v>0</v>
      </c>
      <c r="AR26" s="15" t="e">
        <f t="shared" si="15"/>
        <v>#DIV/0!</v>
      </c>
      <c r="AS26" s="16">
        <v>22</v>
      </c>
      <c r="AT26" s="16">
        <v>0</v>
      </c>
      <c r="AU26" s="15">
        <f t="shared" si="16"/>
        <v>0</v>
      </c>
      <c r="AV26" s="16">
        <v>10396.8</v>
      </c>
      <c r="AW26" s="16">
        <v>1181.2</v>
      </c>
      <c r="AX26" s="15">
        <f t="shared" si="0"/>
        <v>11.36118805786396</v>
      </c>
      <c r="AY26" s="16">
        <v>1075</v>
      </c>
      <c r="AZ26" s="16">
        <v>231.6</v>
      </c>
      <c r="BA26" s="15">
        <f t="shared" si="17"/>
        <v>21.544186046511626</v>
      </c>
      <c r="BB26" s="15">
        <v>1056.9</v>
      </c>
      <c r="BC26" s="16">
        <v>231.6</v>
      </c>
      <c r="BD26" s="15">
        <f t="shared" si="26"/>
        <v>21.913142208345157</v>
      </c>
      <c r="BE26" s="16">
        <v>1471.2</v>
      </c>
      <c r="BF26" s="16">
        <v>0</v>
      </c>
      <c r="BG26" s="15">
        <f t="shared" si="18"/>
        <v>0</v>
      </c>
      <c r="BH26" s="16">
        <v>3708</v>
      </c>
      <c r="BI26" s="16">
        <v>163.1</v>
      </c>
      <c r="BJ26" s="15">
        <f t="shared" si="19"/>
        <v>4.3985976267529665</v>
      </c>
      <c r="BK26" s="16">
        <v>2142.7</v>
      </c>
      <c r="BL26" s="16">
        <v>713.7</v>
      </c>
      <c r="BM26" s="15">
        <f t="shared" si="20"/>
        <v>33.30844261912541</v>
      </c>
      <c r="BN26" s="17">
        <v>0</v>
      </c>
      <c r="BO26" s="17">
        <v>0</v>
      </c>
      <c r="BP26" s="15" t="e">
        <f t="shared" si="21"/>
        <v>#DIV/0!</v>
      </c>
      <c r="BQ26" s="17">
        <v>0</v>
      </c>
      <c r="BR26" s="17">
        <v>0</v>
      </c>
      <c r="BS26" s="15" t="e">
        <f t="shared" si="22"/>
        <v>#DIV/0!</v>
      </c>
      <c r="BT26" s="16">
        <v>0</v>
      </c>
      <c r="BU26" s="17">
        <v>0</v>
      </c>
      <c r="BV26" s="15" t="e">
        <f t="shared" si="23"/>
        <v>#DIV/0!</v>
      </c>
      <c r="BW26" s="15">
        <f t="shared" si="1"/>
        <v>533</v>
      </c>
      <c r="BX26" s="15">
        <f t="shared" si="24"/>
        <v>-11.200000000000045</v>
      </c>
      <c r="BY26" s="15"/>
      <c r="BZ26" s="6"/>
      <c r="CA26" s="6"/>
      <c r="CB26" s="6"/>
      <c r="CC26" s="6"/>
      <c r="CD26" s="6"/>
      <c r="CE26" s="6"/>
      <c r="CF26" s="6"/>
      <c r="CG26" s="6"/>
    </row>
    <row r="27" spans="1:85" ht="20.25">
      <c r="A27" s="21">
        <v>12</v>
      </c>
      <c r="B27" s="22" t="s">
        <v>50</v>
      </c>
      <c r="C27" s="15">
        <f t="shared" si="2"/>
        <v>3095.7999999999997</v>
      </c>
      <c r="D27" s="15">
        <f t="shared" si="2"/>
        <v>775.1</v>
      </c>
      <c r="E27" s="15">
        <f t="shared" si="3"/>
        <v>25.03714710252601</v>
      </c>
      <c r="F27" s="16">
        <f>I27+L27+O27+R27+U27+X27+AA27+AD27+3+10</f>
        <v>195.2</v>
      </c>
      <c r="G27" s="16">
        <f>J27+M27+P27+S27+V27+Y27+AB27+AE27+0.5</f>
        <v>41.599999999999994</v>
      </c>
      <c r="H27" s="15">
        <f t="shared" si="4"/>
        <v>21.311475409836063</v>
      </c>
      <c r="I27" s="16">
        <v>88.9</v>
      </c>
      <c r="J27" s="16">
        <v>32.8</v>
      </c>
      <c r="K27" s="15">
        <f t="shared" si="5"/>
        <v>36.895388076490434</v>
      </c>
      <c r="L27" s="16">
        <v>3.3</v>
      </c>
      <c r="M27" s="16">
        <v>-0.1</v>
      </c>
      <c r="N27" s="15">
        <f t="shared" si="6"/>
        <v>-3.0303030303030307</v>
      </c>
      <c r="O27" s="16">
        <v>28.7</v>
      </c>
      <c r="P27" s="16">
        <v>0.5</v>
      </c>
      <c r="Q27" s="15">
        <f t="shared" si="25"/>
        <v>1.7421602787456445</v>
      </c>
      <c r="R27" s="16">
        <v>51.3</v>
      </c>
      <c r="S27" s="16">
        <v>2.9</v>
      </c>
      <c r="T27" s="15">
        <f t="shared" si="7"/>
        <v>5.6530214424951275</v>
      </c>
      <c r="U27" s="16">
        <v>8</v>
      </c>
      <c r="V27" s="16">
        <v>3.8</v>
      </c>
      <c r="W27" s="15">
        <f t="shared" si="8"/>
        <v>47.5</v>
      </c>
      <c r="X27" s="16"/>
      <c r="Y27" s="16"/>
      <c r="Z27" s="15" t="e">
        <f t="shared" si="9"/>
        <v>#DIV/0!</v>
      </c>
      <c r="AA27" s="16">
        <v>2</v>
      </c>
      <c r="AB27" s="16">
        <v>1.2</v>
      </c>
      <c r="AC27" s="15">
        <f t="shared" si="10"/>
        <v>60</v>
      </c>
      <c r="AD27" s="16"/>
      <c r="AE27" s="16"/>
      <c r="AF27" s="15" t="e">
        <f t="shared" si="11"/>
        <v>#DIV/0!</v>
      </c>
      <c r="AG27" s="16">
        <v>2900.6</v>
      </c>
      <c r="AH27" s="16">
        <v>733.5</v>
      </c>
      <c r="AI27" s="15">
        <f t="shared" si="12"/>
        <v>25.28787147486727</v>
      </c>
      <c r="AJ27" s="15">
        <v>1357.8</v>
      </c>
      <c r="AK27" s="15">
        <v>297.8</v>
      </c>
      <c r="AL27" s="15">
        <f t="shared" si="13"/>
        <v>21.932537929002798</v>
      </c>
      <c r="AM27" s="15">
        <v>1178.7</v>
      </c>
      <c r="AN27" s="15">
        <v>389.9</v>
      </c>
      <c r="AO27" s="15">
        <f t="shared" si="14"/>
        <v>33.078815644353945</v>
      </c>
      <c r="AP27" s="16">
        <v>0</v>
      </c>
      <c r="AQ27" s="16">
        <v>0</v>
      </c>
      <c r="AR27" s="15" t="e">
        <f t="shared" si="15"/>
        <v>#DIV/0!</v>
      </c>
      <c r="AS27" s="16">
        <v>6</v>
      </c>
      <c r="AT27" s="16">
        <v>0</v>
      </c>
      <c r="AU27" s="15">
        <f t="shared" si="16"/>
        <v>0</v>
      </c>
      <c r="AV27" s="16">
        <v>2837.4</v>
      </c>
      <c r="AW27" s="16">
        <v>664.4</v>
      </c>
      <c r="AX27" s="15">
        <f t="shared" si="0"/>
        <v>23.415803200112776</v>
      </c>
      <c r="AY27" s="16">
        <v>531.2</v>
      </c>
      <c r="AZ27" s="16">
        <v>108.2</v>
      </c>
      <c r="BA27" s="15">
        <f t="shared" si="17"/>
        <v>20.368975903614455</v>
      </c>
      <c r="BB27" s="15">
        <v>523.1</v>
      </c>
      <c r="BC27" s="16">
        <v>108.2</v>
      </c>
      <c r="BD27" s="15">
        <f t="shared" si="26"/>
        <v>20.68438157140126</v>
      </c>
      <c r="BE27" s="16">
        <v>432.6</v>
      </c>
      <c r="BF27" s="16">
        <v>0</v>
      </c>
      <c r="BG27" s="15">
        <f t="shared" si="18"/>
        <v>0</v>
      </c>
      <c r="BH27" s="16">
        <v>147.3</v>
      </c>
      <c r="BI27" s="16">
        <v>31.4</v>
      </c>
      <c r="BJ27" s="15">
        <f t="shared" si="19"/>
        <v>21.317040054310926</v>
      </c>
      <c r="BK27" s="16">
        <v>1254.7</v>
      </c>
      <c r="BL27" s="16">
        <v>467.7</v>
      </c>
      <c r="BM27" s="15">
        <f t="shared" si="20"/>
        <v>37.275842830955604</v>
      </c>
      <c r="BN27" s="17">
        <v>0</v>
      </c>
      <c r="BO27" s="17">
        <v>0</v>
      </c>
      <c r="BP27" s="15" t="e">
        <f t="shared" si="21"/>
        <v>#DIV/0!</v>
      </c>
      <c r="BQ27" s="17">
        <v>0</v>
      </c>
      <c r="BR27" s="17">
        <v>0</v>
      </c>
      <c r="BS27" s="15" t="e">
        <f t="shared" si="22"/>
        <v>#DIV/0!</v>
      </c>
      <c r="BT27" s="16">
        <v>0</v>
      </c>
      <c r="BU27" s="17">
        <v>0</v>
      </c>
      <c r="BV27" s="15" t="e">
        <f t="shared" si="23"/>
        <v>#DIV/0!</v>
      </c>
      <c r="BW27" s="15">
        <f t="shared" si="1"/>
        <v>258.39999999999964</v>
      </c>
      <c r="BX27" s="15">
        <f t="shared" si="24"/>
        <v>110.70000000000005</v>
      </c>
      <c r="BY27" s="15"/>
      <c r="BZ27" s="6"/>
      <c r="CA27" s="6"/>
      <c r="CB27" s="6"/>
      <c r="CC27" s="6"/>
      <c r="CD27" s="6"/>
      <c r="CE27" s="6"/>
      <c r="CF27" s="6"/>
      <c r="CG27" s="6"/>
    </row>
    <row r="28" spans="1:85" ht="20.25">
      <c r="A28" s="21">
        <v>13</v>
      </c>
      <c r="B28" s="22" t="s">
        <v>51</v>
      </c>
      <c r="C28" s="15">
        <f t="shared" si="2"/>
        <v>6893</v>
      </c>
      <c r="D28" s="15">
        <f t="shared" si="2"/>
        <v>852.0999999999999</v>
      </c>
      <c r="E28" s="15">
        <f t="shared" si="3"/>
        <v>12.361816335412735</v>
      </c>
      <c r="F28" s="16">
        <f>I28+L28+O28+R28+U28+X28+AA28+AD28+15+10</f>
        <v>362.70000000000005</v>
      </c>
      <c r="G28" s="16">
        <f>J28+M28+P28+S28+V28+Y28+AB28+AE28+13.4</f>
        <v>21.799999999999997</v>
      </c>
      <c r="H28" s="15">
        <f t="shared" si="4"/>
        <v>6.010476978218912</v>
      </c>
      <c r="I28" s="16">
        <v>101.4</v>
      </c>
      <c r="J28" s="16">
        <v>20</v>
      </c>
      <c r="K28" s="15">
        <f t="shared" si="5"/>
        <v>19.72386587771203</v>
      </c>
      <c r="L28" s="16">
        <v>10.2</v>
      </c>
      <c r="M28" s="16">
        <v>1.3</v>
      </c>
      <c r="N28" s="15">
        <f t="shared" si="6"/>
        <v>12.745098039215689</v>
      </c>
      <c r="O28" s="16">
        <v>54.5</v>
      </c>
      <c r="P28" s="16">
        <v>0.3</v>
      </c>
      <c r="Q28" s="15">
        <f t="shared" si="25"/>
        <v>0.5504587155963302</v>
      </c>
      <c r="R28" s="16">
        <v>132.6</v>
      </c>
      <c r="S28" s="16">
        <v>1.2</v>
      </c>
      <c r="T28" s="15">
        <f t="shared" si="7"/>
        <v>0.904977375565611</v>
      </c>
      <c r="U28" s="16">
        <v>30</v>
      </c>
      <c r="V28" s="16">
        <v>9.2</v>
      </c>
      <c r="W28" s="15">
        <f t="shared" si="8"/>
        <v>30.666666666666664</v>
      </c>
      <c r="X28" s="16"/>
      <c r="Y28" s="16"/>
      <c r="Z28" s="15" t="e">
        <f t="shared" si="9"/>
        <v>#DIV/0!</v>
      </c>
      <c r="AA28" s="16">
        <v>9</v>
      </c>
      <c r="AB28" s="16">
        <v>-23.6</v>
      </c>
      <c r="AC28" s="15">
        <f t="shared" si="10"/>
        <v>-262.22222222222223</v>
      </c>
      <c r="AD28" s="16"/>
      <c r="AE28" s="16"/>
      <c r="AF28" s="15" t="e">
        <f t="shared" si="11"/>
        <v>#DIV/0!</v>
      </c>
      <c r="AG28" s="16">
        <v>6530.3</v>
      </c>
      <c r="AH28" s="16">
        <v>830.3</v>
      </c>
      <c r="AI28" s="15">
        <f t="shared" si="12"/>
        <v>12.714576665696828</v>
      </c>
      <c r="AJ28" s="15">
        <v>2300.3</v>
      </c>
      <c r="AK28" s="15">
        <v>534.2</v>
      </c>
      <c r="AL28" s="15">
        <f t="shared" si="13"/>
        <v>23.223057862018</v>
      </c>
      <c r="AM28" s="15">
        <v>883.6</v>
      </c>
      <c r="AN28" s="15">
        <v>250.4</v>
      </c>
      <c r="AO28" s="15">
        <f t="shared" si="14"/>
        <v>28.338614757808962</v>
      </c>
      <c r="AP28" s="16">
        <v>0</v>
      </c>
      <c r="AQ28" s="16">
        <v>0</v>
      </c>
      <c r="AR28" s="15" t="e">
        <f t="shared" si="15"/>
        <v>#DIV/0!</v>
      </c>
      <c r="AS28" s="16">
        <v>15</v>
      </c>
      <c r="AT28" s="16">
        <v>0</v>
      </c>
      <c r="AU28" s="15">
        <f t="shared" si="16"/>
        <v>0</v>
      </c>
      <c r="AV28" s="16">
        <v>6469.2</v>
      </c>
      <c r="AW28" s="16">
        <v>748.3</v>
      </c>
      <c r="AX28" s="15">
        <f t="shared" si="0"/>
        <v>11.567118036233227</v>
      </c>
      <c r="AY28" s="16">
        <v>693</v>
      </c>
      <c r="AZ28" s="16">
        <v>140.1</v>
      </c>
      <c r="BA28" s="15">
        <f t="shared" si="17"/>
        <v>20.216450216450216</v>
      </c>
      <c r="BB28" s="15">
        <v>683.6</v>
      </c>
      <c r="BC28" s="16">
        <v>140.2</v>
      </c>
      <c r="BD28" s="15">
        <f t="shared" si="26"/>
        <v>20.50906963136337</v>
      </c>
      <c r="BE28" s="16">
        <v>776.6</v>
      </c>
      <c r="BF28" s="16">
        <v>0</v>
      </c>
      <c r="BG28" s="15">
        <f t="shared" si="18"/>
        <v>0</v>
      </c>
      <c r="BH28" s="16">
        <v>137.8</v>
      </c>
      <c r="BI28" s="16">
        <v>69.7</v>
      </c>
      <c r="BJ28" s="15">
        <f t="shared" si="19"/>
        <v>50.58055152394775</v>
      </c>
      <c r="BK28" s="16">
        <v>1513.8</v>
      </c>
      <c r="BL28" s="16">
        <v>478.4</v>
      </c>
      <c r="BM28" s="15">
        <f t="shared" si="20"/>
        <v>31.602589509842776</v>
      </c>
      <c r="BN28" s="17">
        <v>0</v>
      </c>
      <c r="BO28" s="17">
        <v>0</v>
      </c>
      <c r="BP28" s="15" t="e">
        <f t="shared" si="21"/>
        <v>#DIV/0!</v>
      </c>
      <c r="BQ28" s="17">
        <v>0</v>
      </c>
      <c r="BR28" s="17">
        <v>0</v>
      </c>
      <c r="BS28" s="15" t="e">
        <f t="shared" si="22"/>
        <v>#DIV/0!</v>
      </c>
      <c r="BT28" s="16">
        <v>0</v>
      </c>
      <c r="BU28" s="17">
        <v>0</v>
      </c>
      <c r="BV28" s="15" t="e">
        <f t="shared" si="23"/>
        <v>#DIV/0!</v>
      </c>
      <c r="BW28" s="15">
        <f t="shared" si="1"/>
        <v>423.8000000000002</v>
      </c>
      <c r="BX28" s="15">
        <f t="shared" si="24"/>
        <v>103.79999999999995</v>
      </c>
      <c r="BY28" s="15"/>
      <c r="BZ28" s="6"/>
      <c r="CA28" s="6"/>
      <c r="CB28" s="6"/>
      <c r="CC28" s="6"/>
      <c r="CD28" s="6"/>
      <c r="CE28" s="6"/>
      <c r="CF28" s="6"/>
      <c r="CG28" s="6"/>
    </row>
    <row r="29" spans="1:85" ht="20.25">
      <c r="A29" s="21">
        <v>14</v>
      </c>
      <c r="B29" s="22" t="s">
        <v>52</v>
      </c>
      <c r="C29" s="15">
        <f t="shared" si="2"/>
        <v>3671.6</v>
      </c>
      <c r="D29" s="15">
        <f t="shared" si="2"/>
        <v>683</v>
      </c>
      <c r="E29" s="15">
        <f t="shared" si="3"/>
        <v>18.602244253186623</v>
      </c>
      <c r="F29" s="16">
        <f>I29+L29+O29+R29+U29+X29+AA29+AD29+17+10</f>
        <v>259.9</v>
      </c>
      <c r="G29" s="16">
        <f>J29+M29+P29+S29+V29+Y29+AB29+AE29+4.4</f>
        <v>27.6</v>
      </c>
      <c r="H29" s="15">
        <f t="shared" si="4"/>
        <v>10.619469026548673</v>
      </c>
      <c r="I29" s="16">
        <v>66.4</v>
      </c>
      <c r="J29" s="16">
        <v>15.9</v>
      </c>
      <c r="K29" s="15">
        <f t="shared" si="5"/>
        <v>23.945783132530117</v>
      </c>
      <c r="L29" s="16">
        <v>2.3</v>
      </c>
      <c r="M29" s="16">
        <v>4.2</v>
      </c>
      <c r="N29" s="15">
        <f t="shared" si="6"/>
        <v>182.60869565217394</v>
      </c>
      <c r="O29" s="16">
        <v>40.9</v>
      </c>
      <c r="P29" s="16">
        <v>0.3</v>
      </c>
      <c r="Q29" s="15">
        <f t="shared" si="25"/>
        <v>0.7334963325183375</v>
      </c>
      <c r="R29" s="16">
        <v>113.3</v>
      </c>
      <c r="S29" s="16">
        <v>2.4</v>
      </c>
      <c r="T29" s="15">
        <f t="shared" si="7"/>
        <v>2.1182700794351277</v>
      </c>
      <c r="U29" s="16">
        <v>8</v>
      </c>
      <c r="V29" s="16">
        <v>0.4</v>
      </c>
      <c r="W29" s="15">
        <f t="shared" si="8"/>
        <v>5</v>
      </c>
      <c r="X29" s="16"/>
      <c r="Y29" s="16"/>
      <c r="Z29" s="15" t="e">
        <f t="shared" si="9"/>
        <v>#DIV/0!</v>
      </c>
      <c r="AA29" s="16">
        <v>2</v>
      </c>
      <c r="AB29" s="16">
        <v>0</v>
      </c>
      <c r="AC29" s="15">
        <f t="shared" si="10"/>
        <v>0</v>
      </c>
      <c r="AD29" s="16"/>
      <c r="AE29" s="16"/>
      <c r="AF29" s="15" t="e">
        <f t="shared" si="11"/>
        <v>#DIV/0!</v>
      </c>
      <c r="AG29" s="16">
        <v>3411.7</v>
      </c>
      <c r="AH29" s="16">
        <v>655.4</v>
      </c>
      <c r="AI29" s="15">
        <f t="shared" si="12"/>
        <v>19.210364334496</v>
      </c>
      <c r="AJ29" s="15">
        <v>1734.8</v>
      </c>
      <c r="AK29" s="15">
        <v>425.7</v>
      </c>
      <c r="AL29" s="15">
        <f t="shared" si="13"/>
        <v>24.538851740834676</v>
      </c>
      <c r="AM29" s="15">
        <v>662.7</v>
      </c>
      <c r="AN29" s="15">
        <v>183.9</v>
      </c>
      <c r="AO29" s="15">
        <f t="shared" si="14"/>
        <v>27.750113173381617</v>
      </c>
      <c r="AP29" s="16">
        <v>0</v>
      </c>
      <c r="AQ29" s="16">
        <v>0</v>
      </c>
      <c r="AR29" s="15" t="e">
        <f t="shared" si="15"/>
        <v>#DIV/0!</v>
      </c>
      <c r="AS29" s="16">
        <v>10</v>
      </c>
      <c r="AT29" s="16">
        <v>0</v>
      </c>
      <c r="AU29" s="15">
        <f t="shared" si="16"/>
        <v>0</v>
      </c>
      <c r="AV29" s="16">
        <v>3440.1</v>
      </c>
      <c r="AW29" s="16">
        <v>631.7</v>
      </c>
      <c r="AX29" s="15">
        <f t="shared" si="0"/>
        <v>18.36283828958461</v>
      </c>
      <c r="AY29" s="16">
        <v>577.9</v>
      </c>
      <c r="AZ29" s="16">
        <v>136.8</v>
      </c>
      <c r="BA29" s="15">
        <f t="shared" si="17"/>
        <v>23.671915556324628</v>
      </c>
      <c r="BB29" s="15">
        <v>569.8</v>
      </c>
      <c r="BC29" s="16">
        <v>136.7</v>
      </c>
      <c r="BD29" s="15">
        <f t="shared" si="26"/>
        <v>23.99087399087399</v>
      </c>
      <c r="BE29" s="16">
        <v>612.1</v>
      </c>
      <c r="BF29" s="16">
        <v>0</v>
      </c>
      <c r="BG29" s="15">
        <f t="shared" si="18"/>
        <v>0</v>
      </c>
      <c r="BH29" s="16">
        <v>110.2</v>
      </c>
      <c r="BI29" s="16">
        <v>41.5</v>
      </c>
      <c r="BJ29" s="15">
        <f t="shared" si="19"/>
        <v>37.65880217785843</v>
      </c>
      <c r="BK29" s="16">
        <v>1337.6</v>
      </c>
      <c r="BL29" s="16">
        <v>445.4</v>
      </c>
      <c r="BM29" s="15">
        <f t="shared" si="20"/>
        <v>33.29844497607656</v>
      </c>
      <c r="BN29" s="17">
        <v>0</v>
      </c>
      <c r="BO29" s="17">
        <v>0</v>
      </c>
      <c r="BP29" s="15" t="e">
        <f t="shared" si="21"/>
        <v>#DIV/0!</v>
      </c>
      <c r="BQ29" s="17">
        <v>0</v>
      </c>
      <c r="BR29" s="17">
        <v>0</v>
      </c>
      <c r="BS29" s="15" t="e">
        <f t="shared" si="22"/>
        <v>#DIV/0!</v>
      </c>
      <c r="BT29" s="16">
        <v>0</v>
      </c>
      <c r="BU29" s="17">
        <v>0</v>
      </c>
      <c r="BV29" s="15" t="e">
        <f t="shared" si="23"/>
        <v>#DIV/0!</v>
      </c>
      <c r="BW29" s="15">
        <f t="shared" si="1"/>
        <v>231.5</v>
      </c>
      <c r="BX29" s="15">
        <f t="shared" si="24"/>
        <v>51.299999999999955</v>
      </c>
      <c r="BY29" s="15"/>
      <c r="BZ29" s="6"/>
      <c r="CA29" s="6"/>
      <c r="CB29" s="6"/>
      <c r="CC29" s="6"/>
      <c r="CD29" s="6"/>
      <c r="CE29" s="6"/>
      <c r="CF29" s="6"/>
      <c r="CG29" s="6"/>
    </row>
    <row r="30" spans="1:85" ht="20.25">
      <c r="A30" s="21">
        <v>15</v>
      </c>
      <c r="B30" s="22" t="s">
        <v>53</v>
      </c>
      <c r="C30" s="15">
        <f t="shared" si="2"/>
        <v>2862.5</v>
      </c>
      <c r="D30" s="15">
        <f t="shared" si="2"/>
        <v>560.3</v>
      </c>
      <c r="E30" s="15">
        <f t="shared" si="3"/>
        <v>19.573799126637553</v>
      </c>
      <c r="F30" s="16">
        <f>I30+L30+O30+R30+U30+X30+AA30+AD30+6+10</f>
        <v>385.9</v>
      </c>
      <c r="G30" s="16">
        <f>J30+M30+P30+S30+V30+Y30+AB30+AE30+3.4</f>
        <v>45</v>
      </c>
      <c r="H30" s="15">
        <f t="shared" si="4"/>
        <v>11.661052086032651</v>
      </c>
      <c r="I30" s="16">
        <v>142.1</v>
      </c>
      <c r="J30" s="16">
        <v>24.1</v>
      </c>
      <c r="K30" s="15">
        <f t="shared" si="5"/>
        <v>16.959887403237158</v>
      </c>
      <c r="L30" s="16">
        <v>40.3</v>
      </c>
      <c r="M30" s="16">
        <v>0</v>
      </c>
      <c r="N30" s="15">
        <f t="shared" si="6"/>
        <v>0</v>
      </c>
      <c r="O30" s="16">
        <v>47.7</v>
      </c>
      <c r="P30" s="16">
        <v>0.1</v>
      </c>
      <c r="Q30" s="15">
        <f t="shared" si="25"/>
        <v>0.20964360587002098</v>
      </c>
      <c r="R30" s="16">
        <v>121.8</v>
      </c>
      <c r="S30" s="16">
        <v>14.8</v>
      </c>
      <c r="T30" s="15">
        <f t="shared" si="7"/>
        <v>12.151067323481117</v>
      </c>
      <c r="U30" s="16">
        <v>15</v>
      </c>
      <c r="V30" s="16">
        <v>1.1</v>
      </c>
      <c r="W30" s="15">
        <f t="shared" si="8"/>
        <v>7.333333333333333</v>
      </c>
      <c r="X30" s="16"/>
      <c r="Y30" s="16"/>
      <c r="Z30" s="15" t="e">
        <f t="shared" si="9"/>
        <v>#DIV/0!</v>
      </c>
      <c r="AA30" s="16">
        <v>3</v>
      </c>
      <c r="AB30" s="16">
        <v>1.5</v>
      </c>
      <c r="AC30" s="15">
        <f t="shared" si="10"/>
        <v>50</v>
      </c>
      <c r="AD30" s="16"/>
      <c r="AE30" s="16"/>
      <c r="AF30" s="15" t="e">
        <f t="shared" si="11"/>
        <v>#DIV/0!</v>
      </c>
      <c r="AG30" s="16">
        <v>2476.6</v>
      </c>
      <c r="AH30" s="16">
        <v>515.3</v>
      </c>
      <c r="AI30" s="15">
        <f t="shared" si="12"/>
        <v>20.806751191149157</v>
      </c>
      <c r="AJ30" s="15">
        <v>1111.8</v>
      </c>
      <c r="AK30" s="15">
        <v>263.2</v>
      </c>
      <c r="AL30" s="15">
        <f t="shared" si="13"/>
        <v>23.673322540025186</v>
      </c>
      <c r="AM30" s="15">
        <v>727.5</v>
      </c>
      <c r="AN30" s="15">
        <v>206.4</v>
      </c>
      <c r="AO30" s="15">
        <f t="shared" si="14"/>
        <v>28.371134020618555</v>
      </c>
      <c r="AP30" s="16">
        <v>0</v>
      </c>
      <c r="AQ30" s="16">
        <v>0</v>
      </c>
      <c r="AR30" s="15" t="e">
        <f t="shared" si="15"/>
        <v>#DIV/0!</v>
      </c>
      <c r="AS30" s="16">
        <v>6</v>
      </c>
      <c r="AT30" s="16">
        <v>0</v>
      </c>
      <c r="AU30" s="15">
        <f t="shared" si="16"/>
        <v>0</v>
      </c>
      <c r="AV30" s="16">
        <v>2634.7</v>
      </c>
      <c r="AW30" s="16">
        <v>515.4</v>
      </c>
      <c r="AX30" s="15">
        <f t="shared" si="0"/>
        <v>19.561999468630205</v>
      </c>
      <c r="AY30" s="16">
        <v>554</v>
      </c>
      <c r="AZ30" s="16">
        <v>114.9</v>
      </c>
      <c r="BA30" s="15">
        <f t="shared" si="17"/>
        <v>20.740072202166065</v>
      </c>
      <c r="BB30" s="15">
        <v>545.4</v>
      </c>
      <c r="BC30" s="16">
        <v>114.8</v>
      </c>
      <c r="BD30" s="15">
        <f t="shared" si="26"/>
        <v>21.048771543821047</v>
      </c>
      <c r="BE30" s="16">
        <v>494.9</v>
      </c>
      <c r="BF30" s="16">
        <v>0</v>
      </c>
      <c r="BG30" s="15">
        <f t="shared" si="18"/>
        <v>0</v>
      </c>
      <c r="BH30" s="16">
        <v>196.5</v>
      </c>
      <c r="BI30" s="16">
        <v>35.9</v>
      </c>
      <c r="BJ30" s="15">
        <f t="shared" si="19"/>
        <v>18.26972010178117</v>
      </c>
      <c r="BK30" s="16">
        <v>1072.8</v>
      </c>
      <c r="BL30" s="16">
        <v>357.6</v>
      </c>
      <c r="BM30" s="15">
        <f t="shared" si="20"/>
        <v>33.333333333333336</v>
      </c>
      <c r="BN30" s="17">
        <v>0</v>
      </c>
      <c r="BO30" s="17">
        <v>0</v>
      </c>
      <c r="BP30" s="15" t="e">
        <f t="shared" si="21"/>
        <v>#DIV/0!</v>
      </c>
      <c r="BQ30" s="17">
        <v>0</v>
      </c>
      <c r="BR30" s="17">
        <v>0</v>
      </c>
      <c r="BS30" s="15" t="e">
        <f t="shared" si="22"/>
        <v>#DIV/0!</v>
      </c>
      <c r="BT30" s="16">
        <v>0</v>
      </c>
      <c r="BU30" s="17">
        <v>0</v>
      </c>
      <c r="BV30" s="15" t="e">
        <f t="shared" si="23"/>
        <v>#DIV/0!</v>
      </c>
      <c r="BW30" s="15">
        <f t="shared" si="1"/>
        <v>227.80000000000018</v>
      </c>
      <c r="BX30" s="15">
        <f t="shared" si="24"/>
        <v>44.89999999999998</v>
      </c>
      <c r="BY30" s="15"/>
      <c r="BZ30" s="6"/>
      <c r="CA30" s="6"/>
      <c r="CB30" s="6"/>
      <c r="CC30" s="6"/>
      <c r="CD30" s="6"/>
      <c r="CE30" s="6"/>
      <c r="CF30" s="6"/>
      <c r="CG30" s="6"/>
    </row>
    <row r="31" spans="1:85" ht="20.25">
      <c r="A31" s="21">
        <v>16</v>
      </c>
      <c r="B31" s="22" t="s">
        <v>54</v>
      </c>
      <c r="C31" s="15">
        <f t="shared" si="2"/>
        <v>2199</v>
      </c>
      <c r="D31" s="15">
        <f t="shared" si="2"/>
        <v>517.1</v>
      </c>
      <c r="E31" s="15">
        <f t="shared" si="3"/>
        <v>23.51523419736244</v>
      </c>
      <c r="F31" s="16">
        <f>I31+L31+O31+R31+U31+X31+AA31+AD31+6+10</f>
        <v>407.9</v>
      </c>
      <c r="G31" s="16">
        <f>J31+M31+P31+S31+V31+Y31+AB31+AE31+3.3</f>
        <v>64</v>
      </c>
      <c r="H31" s="15">
        <f t="shared" si="4"/>
        <v>15.690120127482226</v>
      </c>
      <c r="I31" s="16">
        <v>154.4</v>
      </c>
      <c r="J31" s="16">
        <v>33.1</v>
      </c>
      <c r="K31" s="15">
        <f t="shared" si="5"/>
        <v>21.43782383419689</v>
      </c>
      <c r="L31" s="16">
        <v>52.5</v>
      </c>
      <c r="M31" s="16">
        <v>19.4</v>
      </c>
      <c r="N31" s="15">
        <f t="shared" si="6"/>
        <v>36.95238095238095</v>
      </c>
      <c r="O31" s="16">
        <v>55.9</v>
      </c>
      <c r="P31" s="16">
        <v>2.1</v>
      </c>
      <c r="Q31" s="15">
        <f t="shared" si="25"/>
        <v>3.7567084078711988</v>
      </c>
      <c r="R31" s="16">
        <v>101.2</v>
      </c>
      <c r="S31" s="16">
        <v>1.4</v>
      </c>
      <c r="T31" s="15">
        <f t="shared" si="7"/>
        <v>1.3833992094861658</v>
      </c>
      <c r="U31" s="16">
        <v>26</v>
      </c>
      <c r="V31" s="16">
        <v>4.7</v>
      </c>
      <c r="W31" s="15">
        <f t="shared" si="8"/>
        <v>18.076923076923077</v>
      </c>
      <c r="X31" s="16"/>
      <c r="Y31" s="16"/>
      <c r="Z31" s="15" t="e">
        <f t="shared" si="9"/>
        <v>#DIV/0!</v>
      </c>
      <c r="AA31" s="16">
        <v>1.9</v>
      </c>
      <c r="AB31" s="16">
        <v>0</v>
      </c>
      <c r="AC31" s="15">
        <f t="shared" si="10"/>
        <v>0</v>
      </c>
      <c r="AD31" s="16"/>
      <c r="AE31" s="16"/>
      <c r="AF31" s="15" t="e">
        <f t="shared" si="11"/>
        <v>#DIV/0!</v>
      </c>
      <c r="AG31" s="16">
        <v>1791.1</v>
      </c>
      <c r="AH31" s="16">
        <v>453.1</v>
      </c>
      <c r="AI31" s="15">
        <f t="shared" si="12"/>
        <v>25.29730333314723</v>
      </c>
      <c r="AJ31" s="15">
        <v>778.7</v>
      </c>
      <c r="AK31" s="15">
        <v>178.6</v>
      </c>
      <c r="AL31" s="15">
        <f t="shared" si="13"/>
        <v>22.935662000770513</v>
      </c>
      <c r="AM31" s="15">
        <v>705.7</v>
      </c>
      <c r="AN31" s="15">
        <v>228.7</v>
      </c>
      <c r="AO31" s="15">
        <f t="shared" si="14"/>
        <v>32.407538614141984</v>
      </c>
      <c r="AP31" s="16">
        <v>0</v>
      </c>
      <c r="AQ31" s="16">
        <v>0</v>
      </c>
      <c r="AR31" s="15" t="e">
        <f t="shared" si="15"/>
        <v>#DIV/0!</v>
      </c>
      <c r="AS31" s="16">
        <v>15</v>
      </c>
      <c r="AT31" s="16">
        <v>0</v>
      </c>
      <c r="AU31" s="15">
        <f t="shared" si="16"/>
        <v>0</v>
      </c>
      <c r="AV31" s="16">
        <v>2069.9</v>
      </c>
      <c r="AW31" s="16">
        <v>505.1</v>
      </c>
      <c r="AX31" s="15">
        <f t="shared" si="0"/>
        <v>24.402145031160927</v>
      </c>
      <c r="AY31" s="16">
        <v>576</v>
      </c>
      <c r="AZ31" s="16">
        <v>102.3</v>
      </c>
      <c r="BA31" s="15">
        <f t="shared" si="17"/>
        <v>17.760416666666668</v>
      </c>
      <c r="BB31" s="15">
        <v>567.9</v>
      </c>
      <c r="BC31" s="16">
        <v>102.3</v>
      </c>
      <c r="BD31" s="15">
        <f t="shared" si="26"/>
        <v>18.013734812466982</v>
      </c>
      <c r="BE31" s="16">
        <v>354.4</v>
      </c>
      <c r="BF31" s="16">
        <v>0</v>
      </c>
      <c r="BG31" s="15">
        <f t="shared" si="18"/>
        <v>0</v>
      </c>
      <c r="BH31" s="16">
        <v>77</v>
      </c>
      <c r="BI31" s="16">
        <v>59</v>
      </c>
      <c r="BJ31" s="15">
        <f t="shared" si="19"/>
        <v>76.62337662337663</v>
      </c>
      <c r="BK31" s="16">
        <v>1007.3</v>
      </c>
      <c r="BL31" s="16">
        <v>335.7</v>
      </c>
      <c r="BM31" s="15">
        <f t="shared" si="20"/>
        <v>33.32671498064132</v>
      </c>
      <c r="BN31" s="17">
        <v>0</v>
      </c>
      <c r="BO31" s="17">
        <v>0</v>
      </c>
      <c r="BP31" s="15" t="e">
        <f t="shared" si="21"/>
        <v>#DIV/0!</v>
      </c>
      <c r="BQ31" s="17">
        <v>0</v>
      </c>
      <c r="BR31" s="17">
        <v>0</v>
      </c>
      <c r="BS31" s="15" t="e">
        <f t="shared" si="22"/>
        <v>#DIV/0!</v>
      </c>
      <c r="BT31" s="16">
        <v>0</v>
      </c>
      <c r="BU31" s="17">
        <v>0</v>
      </c>
      <c r="BV31" s="15" t="e">
        <f t="shared" si="23"/>
        <v>#DIV/0!</v>
      </c>
      <c r="BW31" s="15">
        <f t="shared" si="1"/>
        <v>129.0999999999999</v>
      </c>
      <c r="BX31" s="15">
        <f t="shared" si="24"/>
        <v>12</v>
      </c>
      <c r="BY31" s="15"/>
      <c r="BZ31" s="6"/>
      <c r="CA31" s="6"/>
      <c r="CB31" s="6"/>
      <c r="CC31" s="6"/>
      <c r="CD31" s="6"/>
      <c r="CE31" s="6"/>
      <c r="CF31" s="6"/>
      <c r="CG31" s="6"/>
    </row>
    <row r="32" spans="1:85" ht="20.25">
      <c r="A32" s="21">
        <v>17</v>
      </c>
      <c r="B32" s="22" t="s">
        <v>55</v>
      </c>
      <c r="C32" s="15">
        <f t="shared" si="2"/>
        <v>3185.1</v>
      </c>
      <c r="D32" s="15">
        <f t="shared" si="2"/>
        <v>696.7</v>
      </c>
      <c r="E32" s="15">
        <f t="shared" si="3"/>
        <v>21.87372452984208</v>
      </c>
      <c r="F32" s="16">
        <f>I32+L32+O32+R32+U32+X32+AA32+AD32+24+10</f>
        <v>349.6</v>
      </c>
      <c r="G32" s="16">
        <f>J32+M32+P32+S32+V32+Y32+AB32+AE32+3.2+7.6+2</f>
        <v>46.20000000000001</v>
      </c>
      <c r="H32" s="15">
        <f t="shared" si="4"/>
        <v>13.215102974828378</v>
      </c>
      <c r="I32" s="16">
        <v>129.9</v>
      </c>
      <c r="J32" s="16">
        <v>26.3</v>
      </c>
      <c r="K32" s="15">
        <f t="shared" si="5"/>
        <v>20.24634334103156</v>
      </c>
      <c r="L32" s="16">
        <v>10.2</v>
      </c>
      <c r="M32" s="16">
        <v>0</v>
      </c>
      <c r="N32" s="15">
        <f t="shared" si="6"/>
        <v>0</v>
      </c>
      <c r="O32" s="16">
        <v>47.7</v>
      </c>
      <c r="P32" s="16">
        <v>0.1</v>
      </c>
      <c r="Q32" s="15">
        <f t="shared" si="25"/>
        <v>0.20964360587002098</v>
      </c>
      <c r="R32" s="16">
        <v>121.8</v>
      </c>
      <c r="S32" s="16">
        <v>1.7</v>
      </c>
      <c r="T32" s="15">
        <f t="shared" si="7"/>
        <v>1.3957307060755337</v>
      </c>
      <c r="U32" s="16">
        <v>3</v>
      </c>
      <c r="V32" s="16">
        <v>3.3</v>
      </c>
      <c r="W32" s="15">
        <f t="shared" si="8"/>
        <v>109.99999999999999</v>
      </c>
      <c r="X32" s="16"/>
      <c r="Y32" s="16"/>
      <c r="Z32" s="15" t="e">
        <f t="shared" si="9"/>
        <v>#DIV/0!</v>
      </c>
      <c r="AA32" s="16">
        <v>3</v>
      </c>
      <c r="AB32" s="16">
        <v>2</v>
      </c>
      <c r="AC32" s="15">
        <f t="shared" si="10"/>
        <v>66.66666666666666</v>
      </c>
      <c r="AD32" s="16"/>
      <c r="AE32" s="16"/>
      <c r="AF32" s="15" t="e">
        <f t="shared" si="11"/>
        <v>#DIV/0!</v>
      </c>
      <c r="AG32" s="16">
        <v>2835.5</v>
      </c>
      <c r="AH32" s="16">
        <v>650.5</v>
      </c>
      <c r="AI32" s="15">
        <f t="shared" si="12"/>
        <v>22.941280197496035</v>
      </c>
      <c r="AJ32" s="15">
        <v>1915.2</v>
      </c>
      <c r="AK32" s="15">
        <v>456.9</v>
      </c>
      <c r="AL32" s="15">
        <f t="shared" si="13"/>
        <v>23.856516290726816</v>
      </c>
      <c r="AM32" s="15">
        <v>305.6</v>
      </c>
      <c r="AN32" s="15">
        <v>79.3</v>
      </c>
      <c r="AO32" s="15">
        <f t="shared" si="14"/>
        <v>25.94895287958115</v>
      </c>
      <c r="AP32" s="16">
        <v>0</v>
      </c>
      <c r="AQ32" s="16">
        <v>0</v>
      </c>
      <c r="AR32" s="15" t="e">
        <f t="shared" si="15"/>
        <v>#DIV/0!</v>
      </c>
      <c r="AS32" s="16">
        <v>11</v>
      </c>
      <c r="AT32" s="16">
        <v>0</v>
      </c>
      <c r="AU32" s="15">
        <f t="shared" si="16"/>
        <v>0</v>
      </c>
      <c r="AV32" s="16">
        <v>2940.5</v>
      </c>
      <c r="AW32" s="16">
        <v>654.8</v>
      </c>
      <c r="AX32" s="15">
        <f t="shared" si="0"/>
        <v>22.268321713994215</v>
      </c>
      <c r="AY32" s="16">
        <v>595.8</v>
      </c>
      <c r="AZ32" s="16">
        <v>131.1</v>
      </c>
      <c r="BA32" s="15">
        <f t="shared" si="17"/>
        <v>22.004028197381672</v>
      </c>
      <c r="BB32" s="15">
        <v>587.1</v>
      </c>
      <c r="BC32" s="16">
        <v>131.1</v>
      </c>
      <c r="BD32" s="15">
        <f t="shared" si="26"/>
        <v>22.33009708737864</v>
      </c>
      <c r="BE32" s="16">
        <v>679.9</v>
      </c>
      <c r="BF32" s="16">
        <v>0</v>
      </c>
      <c r="BG32" s="15">
        <f t="shared" si="18"/>
        <v>0</v>
      </c>
      <c r="BH32" s="16">
        <v>90.4</v>
      </c>
      <c r="BI32" s="16">
        <v>50.3</v>
      </c>
      <c r="BJ32" s="15">
        <f t="shared" si="19"/>
        <v>55.64159292035398</v>
      </c>
      <c r="BK32" s="16">
        <v>1371</v>
      </c>
      <c r="BL32" s="16">
        <v>456.7</v>
      </c>
      <c r="BM32" s="15">
        <f t="shared" si="20"/>
        <v>33.311451495258936</v>
      </c>
      <c r="BN32" s="17">
        <v>0</v>
      </c>
      <c r="BO32" s="17">
        <v>0</v>
      </c>
      <c r="BP32" s="15" t="e">
        <f t="shared" si="21"/>
        <v>#DIV/0!</v>
      </c>
      <c r="BQ32" s="17">
        <v>0</v>
      </c>
      <c r="BR32" s="17">
        <v>0</v>
      </c>
      <c r="BS32" s="15" t="e">
        <f t="shared" si="22"/>
        <v>#DIV/0!</v>
      </c>
      <c r="BT32" s="16">
        <v>0</v>
      </c>
      <c r="BU32" s="17">
        <v>0</v>
      </c>
      <c r="BV32" s="15" t="e">
        <f t="shared" si="23"/>
        <v>#DIV/0!</v>
      </c>
      <c r="BW32" s="15">
        <f t="shared" si="1"/>
        <v>244.5999999999999</v>
      </c>
      <c r="BX32" s="15">
        <f t="shared" si="24"/>
        <v>41.90000000000009</v>
      </c>
      <c r="BY32" s="15"/>
      <c r="BZ32" s="6"/>
      <c r="CA32" s="6"/>
      <c r="CB32" s="6"/>
      <c r="CC32" s="6"/>
      <c r="CD32" s="6"/>
      <c r="CE32" s="6"/>
      <c r="CF32" s="6"/>
      <c r="CG32" s="6"/>
    </row>
    <row r="33" spans="1:85" ht="20.25">
      <c r="A33" s="21">
        <v>18</v>
      </c>
      <c r="B33" s="22" t="s">
        <v>56</v>
      </c>
      <c r="C33" s="15">
        <f t="shared" si="2"/>
        <v>2570.8</v>
      </c>
      <c r="D33" s="15">
        <f t="shared" si="2"/>
        <v>525.1</v>
      </c>
      <c r="E33" s="15">
        <f t="shared" si="3"/>
        <v>20.425548467403143</v>
      </c>
      <c r="F33" s="16">
        <f>I33+L33+O33+R33+U33+X33+AA33+AD33+9+10</f>
        <v>209.3</v>
      </c>
      <c r="G33" s="16">
        <f>J33+M33+P33+S33+V33+Y33+AB33+AE33+10.5</f>
        <v>26.599999999999998</v>
      </c>
      <c r="H33" s="15">
        <f t="shared" si="4"/>
        <v>12.709030100334445</v>
      </c>
      <c r="I33" s="16">
        <v>57.7</v>
      </c>
      <c r="J33" s="16">
        <v>11.6</v>
      </c>
      <c r="K33" s="15">
        <f t="shared" si="5"/>
        <v>20.103986135181977</v>
      </c>
      <c r="L33" s="16">
        <v>0</v>
      </c>
      <c r="M33" s="16">
        <v>0</v>
      </c>
      <c r="N33" s="15" t="e">
        <f t="shared" si="6"/>
        <v>#DIV/0!</v>
      </c>
      <c r="O33" s="16">
        <v>27.3</v>
      </c>
      <c r="P33" s="16">
        <v>0.2</v>
      </c>
      <c r="Q33" s="15">
        <f t="shared" si="25"/>
        <v>0.7326007326007326</v>
      </c>
      <c r="R33" s="16">
        <v>100.3</v>
      </c>
      <c r="S33" s="16">
        <v>2.9</v>
      </c>
      <c r="T33" s="15">
        <f t="shared" si="7"/>
        <v>2.8913260219341974</v>
      </c>
      <c r="U33" s="16">
        <v>3</v>
      </c>
      <c r="V33" s="16">
        <v>1.4</v>
      </c>
      <c r="W33" s="15">
        <f t="shared" si="8"/>
        <v>46.666666666666664</v>
      </c>
      <c r="X33" s="16"/>
      <c r="Y33" s="16"/>
      <c r="Z33" s="15" t="e">
        <f t="shared" si="9"/>
        <v>#DIV/0!</v>
      </c>
      <c r="AA33" s="16">
        <v>2</v>
      </c>
      <c r="AB33" s="16">
        <v>0</v>
      </c>
      <c r="AC33" s="15">
        <f t="shared" si="10"/>
        <v>0</v>
      </c>
      <c r="AD33" s="16"/>
      <c r="AE33" s="16"/>
      <c r="AF33" s="15" t="e">
        <f t="shared" si="11"/>
        <v>#DIV/0!</v>
      </c>
      <c r="AG33" s="16">
        <v>2361.5</v>
      </c>
      <c r="AH33" s="16">
        <v>498.5</v>
      </c>
      <c r="AI33" s="15">
        <f t="shared" si="12"/>
        <v>21.109464323523184</v>
      </c>
      <c r="AJ33" s="15">
        <v>1677.9</v>
      </c>
      <c r="AK33" s="15">
        <v>358.8</v>
      </c>
      <c r="AL33" s="15">
        <f t="shared" si="13"/>
        <v>21.383872698015377</v>
      </c>
      <c r="AM33" s="15">
        <v>260.5</v>
      </c>
      <c r="AN33" s="15">
        <v>94</v>
      </c>
      <c r="AO33" s="15">
        <f t="shared" si="14"/>
        <v>36.08445297504799</v>
      </c>
      <c r="AP33" s="16">
        <v>0</v>
      </c>
      <c r="AQ33" s="16">
        <v>0</v>
      </c>
      <c r="AR33" s="15" t="e">
        <f t="shared" si="15"/>
        <v>#DIV/0!</v>
      </c>
      <c r="AS33" s="16">
        <v>8.5</v>
      </c>
      <c r="AT33" s="16">
        <v>0</v>
      </c>
      <c r="AU33" s="15">
        <f t="shared" si="16"/>
        <v>0</v>
      </c>
      <c r="AV33" s="16">
        <v>2197.7</v>
      </c>
      <c r="AW33" s="16">
        <v>526.4</v>
      </c>
      <c r="AX33" s="15">
        <f>AW33/AV33*100</f>
        <v>23.952313782590892</v>
      </c>
      <c r="AY33" s="16">
        <v>611.4</v>
      </c>
      <c r="AZ33" s="16">
        <v>136.4</v>
      </c>
      <c r="BA33" s="15">
        <f t="shared" si="17"/>
        <v>22.30945371279032</v>
      </c>
      <c r="BB33" s="15">
        <v>601.3</v>
      </c>
      <c r="BC33" s="16">
        <v>136.4</v>
      </c>
      <c r="BD33" s="15">
        <f t="shared" si="26"/>
        <v>22.68418426742059</v>
      </c>
      <c r="BE33" s="16">
        <v>512.7</v>
      </c>
      <c r="BF33" s="16">
        <v>0</v>
      </c>
      <c r="BG33" s="15">
        <f t="shared" si="18"/>
        <v>0</v>
      </c>
      <c r="BH33" s="16">
        <v>125</v>
      </c>
      <c r="BI33" s="16">
        <v>82.9</v>
      </c>
      <c r="BJ33" s="15">
        <f t="shared" si="19"/>
        <v>66.32000000000001</v>
      </c>
      <c r="BK33" s="16">
        <v>894.3</v>
      </c>
      <c r="BL33" s="16">
        <v>297.6</v>
      </c>
      <c r="BM33" s="15">
        <f t="shared" si="20"/>
        <v>33.27742368332775</v>
      </c>
      <c r="BN33" s="17">
        <v>0</v>
      </c>
      <c r="BO33" s="17">
        <v>0</v>
      </c>
      <c r="BP33" s="15" t="e">
        <f t="shared" si="21"/>
        <v>#DIV/0!</v>
      </c>
      <c r="BQ33" s="17">
        <v>0</v>
      </c>
      <c r="BR33" s="17">
        <v>0</v>
      </c>
      <c r="BS33" s="15" t="e">
        <f t="shared" si="22"/>
        <v>#DIV/0!</v>
      </c>
      <c r="BT33" s="16">
        <v>0</v>
      </c>
      <c r="BU33" s="17">
        <v>0</v>
      </c>
      <c r="BV33" s="15" t="e">
        <f t="shared" si="23"/>
        <v>#DIV/0!</v>
      </c>
      <c r="BW33" s="15">
        <f t="shared" si="1"/>
        <v>373.10000000000036</v>
      </c>
      <c r="BX33" s="15">
        <f t="shared" si="24"/>
        <v>-1.2999999999999545</v>
      </c>
      <c r="BY33" s="15"/>
      <c r="BZ33" s="6"/>
      <c r="CA33" s="6"/>
      <c r="CB33" s="6"/>
      <c r="CC33" s="6"/>
      <c r="CD33" s="6"/>
      <c r="CE33" s="6"/>
      <c r="CF33" s="6"/>
      <c r="CG33" s="6"/>
    </row>
    <row r="34" spans="1:85" ht="20.25">
      <c r="A34" s="21">
        <v>19</v>
      </c>
      <c r="B34" s="22" t="s">
        <v>57</v>
      </c>
      <c r="C34" s="15">
        <f t="shared" si="2"/>
        <v>4613.7</v>
      </c>
      <c r="D34" s="15">
        <f t="shared" si="2"/>
        <v>1003.9</v>
      </c>
      <c r="E34" s="15">
        <f t="shared" si="3"/>
        <v>21.759108741357263</v>
      </c>
      <c r="F34" s="16">
        <f>I34+L34+O34+R34+U34+X34+AA34+AD34+8+10</f>
        <v>739.7</v>
      </c>
      <c r="G34" s="30">
        <f>J34+M34+P34+S34+V34+Y34+AB34+AE34+34+1+2.8</f>
        <v>81.49999999999999</v>
      </c>
      <c r="H34" s="15">
        <f t="shared" si="4"/>
        <v>11.017980262268484</v>
      </c>
      <c r="I34" s="16">
        <v>287.5</v>
      </c>
      <c r="J34" s="16">
        <v>35.1</v>
      </c>
      <c r="K34" s="15">
        <f t="shared" si="5"/>
        <v>12.208695652173914</v>
      </c>
      <c r="L34" s="16">
        <v>36.7</v>
      </c>
      <c r="M34" s="16">
        <v>0.1</v>
      </c>
      <c r="N34" s="15">
        <f t="shared" si="6"/>
        <v>0.2724795640326975</v>
      </c>
      <c r="O34" s="16">
        <v>68.2</v>
      </c>
      <c r="P34" s="16">
        <v>0.4</v>
      </c>
      <c r="Q34" s="15">
        <f t="shared" si="25"/>
        <v>0.5865102639296188</v>
      </c>
      <c r="R34" s="16">
        <v>318.3</v>
      </c>
      <c r="S34" s="16">
        <v>7.3</v>
      </c>
      <c r="T34" s="15">
        <f t="shared" si="7"/>
        <v>2.293433867420672</v>
      </c>
      <c r="U34" s="16">
        <v>6</v>
      </c>
      <c r="V34" s="16">
        <v>0.8</v>
      </c>
      <c r="W34" s="15">
        <f t="shared" si="8"/>
        <v>13.333333333333334</v>
      </c>
      <c r="X34" s="16"/>
      <c r="Y34" s="16"/>
      <c r="Z34" s="15" t="e">
        <f t="shared" si="9"/>
        <v>#DIV/0!</v>
      </c>
      <c r="AA34" s="16">
        <v>5</v>
      </c>
      <c r="AB34" s="16">
        <v>0</v>
      </c>
      <c r="AC34" s="15">
        <f t="shared" si="10"/>
        <v>0</v>
      </c>
      <c r="AD34" s="16"/>
      <c r="AE34" s="16"/>
      <c r="AF34" s="15" t="e">
        <f t="shared" si="11"/>
        <v>#DIV/0!</v>
      </c>
      <c r="AG34" s="16">
        <v>3874</v>
      </c>
      <c r="AH34" s="16">
        <v>922.4</v>
      </c>
      <c r="AI34" s="15">
        <f t="shared" si="12"/>
        <v>23.810015487867837</v>
      </c>
      <c r="AJ34" s="15">
        <v>1874.6</v>
      </c>
      <c r="AK34" s="15">
        <v>443.9</v>
      </c>
      <c r="AL34" s="15">
        <f t="shared" si="13"/>
        <v>23.679718339912515</v>
      </c>
      <c r="AM34" s="15">
        <v>1142.9</v>
      </c>
      <c r="AN34" s="15">
        <v>396.7</v>
      </c>
      <c r="AO34" s="15">
        <f t="shared" si="14"/>
        <v>34.70994837693586</v>
      </c>
      <c r="AP34" s="16">
        <v>0</v>
      </c>
      <c r="AQ34" s="16">
        <v>0</v>
      </c>
      <c r="AR34" s="15" t="e">
        <f t="shared" si="15"/>
        <v>#DIV/0!</v>
      </c>
      <c r="AS34" s="16">
        <v>15</v>
      </c>
      <c r="AT34" s="16">
        <v>0</v>
      </c>
      <c r="AU34" s="15">
        <f t="shared" si="16"/>
        <v>0</v>
      </c>
      <c r="AV34" s="16">
        <v>4348.2</v>
      </c>
      <c r="AW34" s="16">
        <v>951.4</v>
      </c>
      <c r="AX34" s="15">
        <f>AW34/AV34*100</f>
        <v>21.880318292626836</v>
      </c>
      <c r="AY34" s="16">
        <v>603.7</v>
      </c>
      <c r="AZ34" s="16">
        <v>140.7</v>
      </c>
      <c r="BA34" s="15">
        <f t="shared" si="17"/>
        <v>23.30627795262547</v>
      </c>
      <c r="BB34" s="15">
        <v>593.6</v>
      </c>
      <c r="BC34" s="16">
        <v>140.7</v>
      </c>
      <c r="BD34" s="15">
        <f t="shared" si="26"/>
        <v>23.70283018867924</v>
      </c>
      <c r="BE34" s="16">
        <v>842.8</v>
      </c>
      <c r="BF34" s="16">
        <v>0</v>
      </c>
      <c r="BG34" s="15">
        <f t="shared" si="18"/>
        <v>0</v>
      </c>
      <c r="BH34" s="16">
        <v>79.1</v>
      </c>
      <c r="BI34" s="16">
        <v>53.6</v>
      </c>
      <c r="BJ34" s="15">
        <f t="shared" si="19"/>
        <v>67.76232616940582</v>
      </c>
      <c r="BK34" s="16">
        <v>2019.5</v>
      </c>
      <c r="BL34" s="16">
        <v>673.2</v>
      </c>
      <c r="BM34" s="15">
        <f t="shared" si="20"/>
        <v>33.33498390690765</v>
      </c>
      <c r="BN34" s="17">
        <v>0</v>
      </c>
      <c r="BO34" s="17">
        <v>0</v>
      </c>
      <c r="BP34" s="15" t="e">
        <f t="shared" si="21"/>
        <v>#DIV/0!</v>
      </c>
      <c r="BQ34" s="17">
        <v>0</v>
      </c>
      <c r="BR34" s="17">
        <v>0</v>
      </c>
      <c r="BS34" s="15" t="e">
        <f t="shared" si="22"/>
        <v>#DIV/0!</v>
      </c>
      <c r="BT34" s="16">
        <v>0</v>
      </c>
      <c r="BU34" s="17">
        <v>0</v>
      </c>
      <c r="BV34" s="15" t="e">
        <f t="shared" si="23"/>
        <v>#DIV/0!</v>
      </c>
      <c r="BW34" s="15">
        <f t="shared" si="1"/>
        <v>265.5</v>
      </c>
      <c r="BX34" s="15">
        <f t="shared" si="24"/>
        <v>52.5</v>
      </c>
      <c r="BY34" s="15"/>
      <c r="BZ34" s="6"/>
      <c r="CA34" s="6"/>
      <c r="CB34" s="6"/>
      <c r="CC34" s="6"/>
      <c r="CD34" s="6"/>
      <c r="CE34" s="6"/>
      <c r="CF34" s="6"/>
      <c r="CG34" s="6"/>
    </row>
    <row r="35" spans="1:86" ht="20.25">
      <c r="A35" s="35" t="s">
        <v>28</v>
      </c>
      <c r="B35" s="36"/>
      <c r="C35" s="20">
        <f>SUM(C16:C34)</f>
        <v>97951.10000000002</v>
      </c>
      <c r="D35" s="20">
        <f>SUM(D16:D34)</f>
        <v>21016.3</v>
      </c>
      <c r="E35" s="20">
        <f t="shared" si="3"/>
        <v>21.455910142918245</v>
      </c>
      <c r="F35" s="20">
        <f>SUM(F16:F34)</f>
        <v>24282.100000000002</v>
      </c>
      <c r="G35" s="20">
        <f>SUM(G16:G34)</f>
        <v>4531.300000000001</v>
      </c>
      <c r="H35" s="20">
        <f>G35/F35*100</f>
        <v>18.661071324144128</v>
      </c>
      <c r="I35" s="20">
        <f>SUM(I16:I34)</f>
        <v>14010.4</v>
      </c>
      <c r="J35" s="20">
        <f>SUM(J16:J34)</f>
        <v>2836.2</v>
      </c>
      <c r="K35" s="20">
        <f>J35/I35*100</f>
        <v>20.243533375206987</v>
      </c>
      <c r="L35" s="20">
        <f>SUM(L16:L34)</f>
        <v>377.7</v>
      </c>
      <c r="M35" s="20">
        <f>SUM(M16:M34)</f>
        <v>31.5</v>
      </c>
      <c r="N35" s="20">
        <f>M35/L35*100</f>
        <v>8.339952343129468</v>
      </c>
      <c r="O35" s="20">
        <f>SUM(O16:O34)</f>
        <v>1569.7000000000005</v>
      </c>
      <c r="P35" s="20">
        <f>SUM(P16:P34)</f>
        <v>20.900000000000006</v>
      </c>
      <c r="Q35" s="20">
        <f>P35/O35*100</f>
        <v>1.3314646110721795</v>
      </c>
      <c r="R35" s="20">
        <f>SUM(R16:R34)</f>
        <v>6949.9000000000015</v>
      </c>
      <c r="S35" s="20">
        <f>SUM(S16:S34)</f>
        <v>854</v>
      </c>
      <c r="T35" s="20">
        <f>S35/R35*100</f>
        <v>12.287946589159555</v>
      </c>
      <c r="U35" s="20">
        <f>SUM(U16:U34)</f>
        <v>799.1</v>
      </c>
      <c r="V35" s="20">
        <f>SUM(V16:V34)</f>
        <v>583.8000000000001</v>
      </c>
      <c r="W35" s="20">
        <f>V35/U35*100</f>
        <v>73.05718933800526</v>
      </c>
      <c r="X35" s="20">
        <f>SUM(X16:X34)</f>
        <v>0</v>
      </c>
      <c r="Y35" s="20">
        <f>SUM(Y16:Y34)</f>
        <v>0</v>
      </c>
      <c r="Z35" s="20" t="e">
        <f>Y35/X35*100</f>
        <v>#DIV/0!</v>
      </c>
      <c r="AA35" s="20">
        <f>SUM(AA16:AA34)</f>
        <v>55.3</v>
      </c>
      <c r="AB35" s="20">
        <f>SUM(AB16:AB34)</f>
        <v>2.3999999999999986</v>
      </c>
      <c r="AC35" s="20">
        <f>AB35/AA35*100</f>
        <v>4.339963833634718</v>
      </c>
      <c r="AD35" s="20">
        <f>SUM(AD16:AD34)</f>
        <v>0</v>
      </c>
      <c r="AE35" s="20">
        <f>SUM(AE16:AE34)</f>
        <v>0</v>
      </c>
      <c r="AF35" s="20" t="e">
        <f>AE35/AD35*100</f>
        <v>#DIV/0!</v>
      </c>
      <c r="AG35" s="20">
        <f>SUM(AG16:AG34)</f>
        <v>73669.09999999999</v>
      </c>
      <c r="AH35" s="20">
        <f>SUM(AH16:AH34)</f>
        <v>16485</v>
      </c>
      <c r="AI35" s="20">
        <f>AH35/AG35*100</f>
        <v>22.377088901588323</v>
      </c>
      <c r="AJ35" s="20">
        <f>SUM(AJ16:AJ34)</f>
        <v>33597.7</v>
      </c>
      <c r="AK35" s="20">
        <f>SUM(AK16:AK34)</f>
        <v>7944.4</v>
      </c>
      <c r="AL35" s="20">
        <f>AK35/AJ35*100</f>
        <v>23.645666221199665</v>
      </c>
      <c r="AM35" s="20">
        <f>SUM(AM16:AM34)</f>
        <v>10233.1</v>
      </c>
      <c r="AN35" s="20">
        <f>SUM(AN16:AN34)</f>
        <v>3046</v>
      </c>
      <c r="AO35" s="20">
        <f>AN35/AM35*100</f>
        <v>29.766151019730092</v>
      </c>
      <c r="AP35" s="20">
        <f>SUM(AP16:AP34)</f>
        <v>0</v>
      </c>
      <c r="AQ35" s="20">
        <f>SUM(AQ16:AQ34)</f>
        <v>0</v>
      </c>
      <c r="AR35" s="20" t="e">
        <f>AQ35/AP35*100</f>
        <v>#DIV/0!</v>
      </c>
      <c r="AS35" s="20">
        <f>SUM(AS16:AS34)</f>
        <v>203.5</v>
      </c>
      <c r="AT35" s="20">
        <f>SUM(AT16:AT34)</f>
        <v>0</v>
      </c>
      <c r="AU35" s="20">
        <f>AT35/AS35*100</f>
        <v>0</v>
      </c>
      <c r="AV35" s="20">
        <f>SUM(AV16:AV34)</f>
        <v>94255.09999999998</v>
      </c>
      <c r="AW35" s="20">
        <f>SUM(AW16:AW34)</f>
        <v>17075.5</v>
      </c>
      <c r="AX35" s="20">
        <f>AW35/AV35*100</f>
        <v>18.116261082954665</v>
      </c>
      <c r="AY35" s="20">
        <f>SUM(AY16:AY34)</f>
        <v>14284.300000000001</v>
      </c>
      <c r="AZ35" s="20">
        <f>SUM(AZ16:AZ34)</f>
        <v>2904.7000000000003</v>
      </c>
      <c r="BA35" s="20">
        <f>AZ35/AY35*100</f>
        <v>20.334913156402486</v>
      </c>
      <c r="BB35" s="20">
        <f>SUM(BB16:BB34)</f>
        <v>14064.399999999998</v>
      </c>
      <c r="BC35" s="20">
        <f>SUM(BC16:BC34)</f>
        <v>2904.7</v>
      </c>
      <c r="BD35" s="20">
        <f>BC35/BB35*100</f>
        <v>20.652854014390947</v>
      </c>
      <c r="BE35" s="20">
        <f>SUM(BE16:BE34)</f>
        <v>15751.2</v>
      </c>
      <c r="BF35" s="20">
        <f>SUM(BF16:BF34)</f>
        <v>913</v>
      </c>
      <c r="BG35" s="20">
        <f>BF35/BE35*100</f>
        <v>5.7963837675859615</v>
      </c>
      <c r="BH35" s="20">
        <f>SUM(BH16:BH34)</f>
        <v>17821</v>
      </c>
      <c r="BI35" s="20">
        <f>SUM(BI16:BI34)</f>
        <v>3523.5000000000005</v>
      </c>
      <c r="BJ35" s="20">
        <f>BI35/BH35*100</f>
        <v>19.771617754334773</v>
      </c>
      <c r="BK35" s="20">
        <f>SUM(BK16:BK34)</f>
        <v>25023.099999999995</v>
      </c>
      <c r="BL35" s="20">
        <f>SUM(BL16:BL34)</f>
        <v>8351.3</v>
      </c>
      <c r="BM35" s="20">
        <f>BL35/BK35*100</f>
        <v>33.37436208942937</v>
      </c>
      <c r="BN35" s="20">
        <f>SUM(BN16:BN34)</f>
        <v>0</v>
      </c>
      <c r="BO35" s="20">
        <f>SUM(BO16:BO34)</f>
        <v>0</v>
      </c>
      <c r="BP35" s="20" t="e">
        <f>BO35/BN35*100</f>
        <v>#DIV/0!</v>
      </c>
      <c r="BQ35" s="20">
        <f>SUM(BQ16:BQ34)</f>
        <v>0</v>
      </c>
      <c r="BR35" s="20">
        <f>SUM(BR16:BR34)</f>
        <v>0</v>
      </c>
      <c r="BS35" s="20" t="e">
        <f>BR35/BQ35*100</f>
        <v>#DIV/0!</v>
      </c>
      <c r="BT35" s="20">
        <f>SUM(BT16:BT34)</f>
        <v>0</v>
      </c>
      <c r="BU35" s="20">
        <f>SUM(BU16:BU34)</f>
        <v>0</v>
      </c>
      <c r="BV35" s="20" t="e">
        <f>BU35/BT35*100</f>
        <v>#DIV/0!</v>
      </c>
      <c r="BW35" s="20">
        <f>SUM(C35-AV35)</f>
        <v>3696.0000000000437</v>
      </c>
      <c r="BX35" s="20">
        <f t="shared" si="24"/>
        <v>3940.7999999999993</v>
      </c>
      <c r="BY35" s="15"/>
      <c r="BZ35" s="6"/>
      <c r="CA35" s="6"/>
      <c r="CB35" s="6"/>
      <c r="CC35" s="6"/>
      <c r="CD35" s="6"/>
      <c r="CE35" s="6"/>
      <c r="CF35" s="6"/>
      <c r="CG35" s="6"/>
      <c r="CH35" s="6"/>
    </row>
    <row r="36" spans="1:86" ht="20.25">
      <c r="A36" s="25"/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7"/>
      <c r="AT36" s="27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8"/>
      <c r="BZ36" s="6"/>
      <c r="CA36" s="6"/>
      <c r="CB36" s="6"/>
      <c r="CC36" s="6"/>
      <c r="CD36" s="6"/>
      <c r="CE36" s="6"/>
      <c r="CF36" s="6"/>
      <c r="CG36" s="6"/>
      <c r="CH36" s="6"/>
    </row>
    <row r="37" spans="1:77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13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</row>
    <row r="38" spans="1:77" ht="15" customHeight="1">
      <c r="A38" s="7"/>
      <c r="B38" s="7"/>
      <c r="C38" s="37" t="s">
        <v>62</v>
      </c>
      <c r="D38" s="37"/>
      <c r="E38" s="37"/>
      <c r="F38" s="37"/>
      <c r="G38" s="9"/>
      <c r="H38" s="9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</row>
    <row r="39" spans="1:77" ht="15" customHeight="1">
      <c r="A39" s="8"/>
      <c r="B39" s="8"/>
      <c r="C39" s="37" t="s">
        <v>58</v>
      </c>
      <c r="D39" s="37"/>
      <c r="E39" s="37"/>
      <c r="F39" s="37"/>
      <c r="G39" s="37"/>
      <c r="H39" s="37"/>
      <c r="I39" s="6"/>
      <c r="J39" s="78" t="s">
        <v>63</v>
      </c>
      <c r="K39" s="78"/>
      <c r="L39" s="78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</row>
    <row r="40" spans="1:77" ht="15">
      <c r="A40" s="9"/>
      <c r="B40" s="9"/>
      <c r="C40" s="9"/>
      <c r="D40" s="9"/>
      <c r="E40" s="9"/>
      <c r="F40" s="9"/>
      <c r="G40" s="9"/>
      <c r="H40" s="9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</row>
    <row r="41" spans="1:77" ht="15" customHeight="1">
      <c r="A41" s="8"/>
      <c r="B41" s="8"/>
      <c r="C41" s="37" t="s">
        <v>59</v>
      </c>
      <c r="D41" s="37"/>
      <c r="E41" s="37"/>
      <c r="F41" s="37"/>
      <c r="G41" s="37"/>
      <c r="H41" s="8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</row>
    <row r="42" spans="1:77" ht="15" customHeight="1">
      <c r="A42" s="8"/>
      <c r="B42" s="8"/>
      <c r="C42" s="37" t="s">
        <v>58</v>
      </c>
      <c r="D42" s="37"/>
      <c r="E42" s="37"/>
      <c r="F42" s="37"/>
      <c r="G42" s="37"/>
      <c r="H42" s="9"/>
      <c r="I42" s="6"/>
      <c r="J42" s="78" t="s">
        <v>60</v>
      </c>
      <c r="K42" s="78"/>
      <c r="L42" s="78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</row>
    <row r="43" spans="1:77" ht="18">
      <c r="A43" s="10"/>
      <c r="B43" s="10"/>
      <c r="C43" s="14"/>
      <c r="D43" s="14"/>
      <c r="E43" s="14"/>
      <c r="F43" s="14"/>
      <c r="G43" s="14"/>
      <c r="H43" s="14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</row>
    <row r="44" spans="1:77" ht="18">
      <c r="A44" s="10"/>
      <c r="B44" s="10"/>
      <c r="C44" s="38" t="s">
        <v>64</v>
      </c>
      <c r="D44" s="38"/>
      <c r="E44" s="38"/>
      <c r="F44" s="14"/>
      <c r="G44" s="14"/>
      <c r="H44" s="14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</row>
    <row r="45" spans="1:77" ht="18">
      <c r="A45" s="10"/>
      <c r="B45" s="10"/>
      <c r="C45" s="39" t="s">
        <v>61</v>
      </c>
      <c r="D45" s="39"/>
      <c r="E45" s="14"/>
      <c r="F45" s="14"/>
      <c r="G45" s="14"/>
      <c r="H45" s="14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</row>
    <row r="46" spans="1:44" ht="12.75" customHeight="1">
      <c r="A46" s="32"/>
      <c r="B46" s="32"/>
      <c r="C46" s="14"/>
      <c r="D46" s="14"/>
      <c r="E46" s="14"/>
      <c r="F46" s="14"/>
      <c r="G46" s="14"/>
      <c r="H46" s="14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</row>
    <row r="47" spans="1:44" ht="12.75">
      <c r="A47" s="11"/>
      <c r="B47" s="11"/>
      <c r="C47" s="14"/>
      <c r="D47" s="14"/>
      <c r="E47" s="14"/>
      <c r="F47" s="14"/>
      <c r="G47" s="14"/>
      <c r="H47" s="14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</row>
    <row r="48" spans="1:44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</row>
    <row r="49" spans="1:44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</row>
    <row r="50" spans="1:4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</row>
    <row r="51" spans="1:44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</row>
    <row r="52" spans="1:44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</row>
    <row r="53" spans="1:44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</row>
    <row r="54" spans="1:2" ht="12.75">
      <c r="A54" s="6"/>
      <c r="B54" s="6"/>
    </row>
    <row r="55" spans="1:2" ht="12.75">
      <c r="A55" s="6"/>
      <c r="B55" s="6"/>
    </row>
    <row r="56" spans="1:2" ht="12.75">
      <c r="A56" s="6"/>
      <c r="B56" s="6"/>
    </row>
    <row r="57" spans="1:2" ht="12.75">
      <c r="A57" s="6"/>
      <c r="B57" s="6"/>
    </row>
    <row r="58" spans="1:2" ht="12.75">
      <c r="A58" s="6"/>
      <c r="B58" s="6"/>
    </row>
    <row r="59" spans="1:2" ht="12.75">
      <c r="A59" s="6"/>
      <c r="B59" s="6"/>
    </row>
    <row r="60" spans="1:2" ht="12.75">
      <c r="A60" s="6"/>
      <c r="B60" s="6"/>
    </row>
    <row r="61" spans="1:2" ht="12.75">
      <c r="A61" s="6"/>
      <c r="B61" s="6"/>
    </row>
    <row r="62" spans="1:2" ht="12.75">
      <c r="A62" s="6"/>
      <c r="B62" s="6"/>
    </row>
    <row r="63" spans="1:2" ht="12.75">
      <c r="A63" s="6"/>
      <c r="B63" s="6"/>
    </row>
    <row r="64" spans="1:2" ht="12.75">
      <c r="A64" s="6"/>
      <c r="B64" s="6"/>
    </row>
    <row r="65" spans="1:2" ht="12.75">
      <c r="A65" s="6"/>
      <c r="B65" s="6"/>
    </row>
    <row r="66" spans="1:2" ht="12.75">
      <c r="A66" s="6"/>
      <c r="B66" s="6"/>
    </row>
    <row r="67" spans="1:2" ht="12.75">
      <c r="A67" s="6"/>
      <c r="B67" s="6"/>
    </row>
    <row r="68" spans="1:2" ht="12.75">
      <c r="A68" s="6"/>
      <c r="B68" s="6"/>
    </row>
    <row r="69" spans="1:2" ht="12.75">
      <c r="A69" s="6"/>
      <c r="B69" s="6"/>
    </row>
    <row r="70" spans="1:2" ht="12.75">
      <c r="A70" s="6"/>
      <c r="B70" s="6"/>
    </row>
    <row r="71" spans="1:2" ht="12.75">
      <c r="A71" s="6"/>
      <c r="B71" s="6"/>
    </row>
    <row r="72" spans="1:2" ht="12.75">
      <c r="A72" s="6"/>
      <c r="B72" s="6"/>
    </row>
    <row r="73" spans="1:2" ht="12.75">
      <c r="A73" s="6"/>
      <c r="B73" s="6"/>
    </row>
    <row r="74" spans="1:2" ht="12.75">
      <c r="A74" s="6"/>
      <c r="B74" s="6"/>
    </row>
    <row r="75" spans="1:2" ht="12.75">
      <c r="A75" s="6"/>
      <c r="B75" s="6"/>
    </row>
    <row r="76" spans="1:2" ht="12.75">
      <c r="A76" s="6"/>
      <c r="B76" s="6"/>
    </row>
    <row r="77" spans="1:2" ht="12.75">
      <c r="A77" s="6"/>
      <c r="B77" s="6"/>
    </row>
    <row r="78" spans="1:2" ht="12.75">
      <c r="A78" s="6"/>
      <c r="B78" s="6"/>
    </row>
    <row r="79" spans="1:2" ht="12.75">
      <c r="A79" s="6"/>
      <c r="B79" s="6"/>
    </row>
    <row r="80" spans="1:2" ht="12.75">
      <c r="A80" s="6"/>
      <c r="B80" s="6"/>
    </row>
    <row r="81" spans="1:2" ht="12.75">
      <c r="A81" s="6"/>
      <c r="B81" s="6"/>
    </row>
    <row r="82" spans="1:2" ht="12.75">
      <c r="A82" s="6"/>
      <c r="B82" s="6"/>
    </row>
    <row r="83" spans="1:2" ht="12.75">
      <c r="A83" s="6"/>
      <c r="B83" s="6"/>
    </row>
    <row r="84" spans="1:2" ht="12.75">
      <c r="A84" s="6"/>
      <c r="B84" s="6"/>
    </row>
    <row r="85" spans="1:2" ht="12.75">
      <c r="A85" s="6"/>
      <c r="B85" s="6"/>
    </row>
    <row r="86" spans="1:2" ht="12.75">
      <c r="A86" s="6"/>
      <c r="B86" s="6"/>
    </row>
    <row r="87" spans="1:2" ht="12.75">
      <c r="A87" s="6"/>
      <c r="B87" s="6"/>
    </row>
    <row r="88" spans="1:2" ht="12.75">
      <c r="A88" s="6"/>
      <c r="B88" s="6"/>
    </row>
    <row r="89" spans="1:2" ht="12.75">
      <c r="A89" s="6"/>
      <c r="B89" s="6"/>
    </row>
    <row r="90" spans="1:2" ht="12.75">
      <c r="A90" s="6"/>
      <c r="B90" s="6"/>
    </row>
    <row r="91" spans="1:2" ht="12.75">
      <c r="A91" s="6"/>
      <c r="B91" s="6"/>
    </row>
    <row r="92" spans="1:2" ht="12.75">
      <c r="A92" s="6"/>
      <c r="B92" s="6"/>
    </row>
    <row r="93" spans="1:2" ht="12.75">
      <c r="A93" s="6"/>
      <c r="B93" s="6"/>
    </row>
    <row r="94" spans="1:2" ht="12.75">
      <c r="A94" s="6"/>
      <c r="B94" s="6"/>
    </row>
    <row r="95" spans="1:2" ht="12.75">
      <c r="A95" s="6"/>
      <c r="B95" s="6"/>
    </row>
    <row r="96" spans="1:2" ht="12.75">
      <c r="A96" s="6"/>
      <c r="B96" s="6"/>
    </row>
    <row r="97" spans="1:2" ht="12.75">
      <c r="A97" s="6"/>
      <c r="B97" s="6"/>
    </row>
    <row r="98" spans="1:2" ht="12.75">
      <c r="A98" s="6"/>
      <c r="B98" s="6"/>
    </row>
    <row r="99" spans="1:2" ht="12.75">
      <c r="A99" s="6"/>
      <c r="B99" s="6"/>
    </row>
    <row r="100" spans="1:2" ht="12.75">
      <c r="A100" s="6"/>
      <c r="B100" s="6"/>
    </row>
    <row r="101" spans="1:2" ht="12.75">
      <c r="A101" s="6"/>
      <c r="B101" s="6"/>
    </row>
    <row r="102" spans="1:2" ht="12.75">
      <c r="A102" s="6"/>
      <c r="B102" s="6"/>
    </row>
    <row r="103" spans="1:2" ht="12.75">
      <c r="A103" s="6"/>
      <c r="B103" s="6"/>
    </row>
    <row r="104" spans="1:2" ht="12.75">
      <c r="A104" s="6"/>
      <c r="B104" s="6"/>
    </row>
    <row r="105" spans="1:2" ht="12.75">
      <c r="A105" s="6"/>
      <c r="B105" s="6"/>
    </row>
    <row r="106" spans="1:2" ht="12.75">
      <c r="A106" s="6"/>
      <c r="B106" s="6"/>
    </row>
    <row r="107" spans="1:2" ht="12.75">
      <c r="A107" s="6"/>
      <c r="B107" s="6"/>
    </row>
    <row r="108" spans="1:2" ht="12.75">
      <c r="A108" s="6"/>
      <c r="B108" s="6"/>
    </row>
    <row r="109" spans="1:2" ht="12.75">
      <c r="A109" s="6"/>
      <c r="B109" s="6"/>
    </row>
    <row r="110" spans="1:2" ht="12.75">
      <c r="A110" s="6"/>
      <c r="B110" s="6"/>
    </row>
    <row r="111" spans="1:2" ht="12.75">
      <c r="A111" s="6"/>
      <c r="B111" s="6"/>
    </row>
    <row r="112" spans="1:2" ht="12.75">
      <c r="A112" s="6"/>
      <c r="B112" s="6"/>
    </row>
    <row r="113" spans="1:2" ht="12.75">
      <c r="A113" s="6"/>
      <c r="B113" s="6"/>
    </row>
    <row r="114" spans="1:2" ht="12.75">
      <c r="A114" s="6"/>
      <c r="B114" s="6"/>
    </row>
    <row r="115" spans="1:2" ht="12.75">
      <c r="A115" s="6"/>
      <c r="B115" s="6"/>
    </row>
    <row r="116" spans="1:2" ht="12.75">
      <c r="A116" s="6"/>
      <c r="B116" s="6"/>
    </row>
    <row r="117" spans="1:2" ht="12.75">
      <c r="A117" s="6"/>
      <c r="B117" s="6"/>
    </row>
    <row r="118" spans="1:2" ht="12.75">
      <c r="A118" s="6"/>
      <c r="B118" s="6"/>
    </row>
    <row r="119" spans="1:2" ht="12.75">
      <c r="A119" s="6"/>
      <c r="B119" s="6"/>
    </row>
    <row r="120" spans="1:2" ht="12.75">
      <c r="A120" s="6"/>
      <c r="B120" s="6"/>
    </row>
    <row r="121" spans="1:2" ht="12.75">
      <c r="A121" s="6"/>
      <c r="B121" s="6"/>
    </row>
    <row r="122" spans="1:2" ht="12.75">
      <c r="A122" s="6"/>
      <c r="B122" s="6"/>
    </row>
    <row r="123" spans="1:2" ht="12.75">
      <c r="A123" s="6"/>
      <c r="B123" s="6"/>
    </row>
    <row r="124" spans="1:2" ht="12.75">
      <c r="A124" s="6"/>
      <c r="B124" s="6"/>
    </row>
    <row r="125" spans="1:2" ht="12.75">
      <c r="A125" s="6"/>
      <c r="B125" s="6"/>
    </row>
    <row r="126" spans="1:2" ht="12.75">
      <c r="A126" s="6"/>
      <c r="B126" s="6"/>
    </row>
    <row r="127" spans="1:2" ht="12.75">
      <c r="A127" s="6"/>
      <c r="B127" s="6"/>
    </row>
    <row r="128" spans="1:2" ht="12.75">
      <c r="A128" s="6"/>
      <c r="B128" s="6"/>
    </row>
    <row r="129" spans="1:2" ht="12.75">
      <c r="A129" s="6"/>
      <c r="B129" s="6"/>
    </row>
    <row r="130" spans="1:2" ht="12.75">
      <c r="A130" s="6"/>
      <c r="B130" s="6"/>
    </row>
    <row r="131" spans="1:2" ht="12.75">
      <c r="A131" s="6"/>
      <c r="B131" s="6"/>
    </row>
    <row r="132" spans="1:2" ht="12.75">
      <c r="A132" s="6"/>
      <c r="B132" s="6"/>
    </row>
    <row r="133" spans="1:2" ht="12.75">
      <c r="A133" s="6"/>
      <c r="B133" s="6"/>
    </row>
    <row r="134" spans="1:2" ht="12.75">
      <c r="A134" s="6"/>
      <c r="B134" s="6"/>
    </row>
    <row r="135" spans="1:2" ht="12.75">
      <c r="A135" s="6"/>
      <c r="B135" s="6"/>
    </row>
    <row r="136" spans="1:2" ht="12.75">
      <c r="A136" s="6"/>
      <c r="B136" s="6"/>
    </row>
    <row r="137" spans="1:2" ht="12.75">
      <c r="A137" s="6"/>
      <c r="B137" s="6"/>
    </row>
    <row r="138" spans="1:2" ht="12.75">
      <c r="A138" s="6"/>
      <c r="B138" s="6"/>
    </row>
    <row r="139" spans="1:2" ht="12.75">
      <c r="A139" s="6"/>
      <c r="B139" s="6"/>
    </row>
    <row r="140" spans="1:2" ht="12.75">
      <c r="A140" s="6"/>
      <c r="B140" s="6"/>
    </row>
    <row r="141" spans="1:2" ht="12.75">
      <c r="A141" s="6"/>
      <c r="B141" s="6"/>
    </row>
    <row r="142" spans="1:2" ht="12.75">
      <c r="A142" s="6"/>
      <c r="B142" s="6"/>
    </row>
    <row r="143" spans="1:2" ht="12.75">
      <c r="A143" s="6"/>
      <c r="B143" s="6"/>
    </row>
    <row r="144" spans="1:2" ht="12.75">
      <c r="A144" s="6"/>
      <c r="B144" s="6"/>
    </row>
    <row r="145" spans="1:2" ht="12.75">
      <c r="A145" s="6"/>
      <c r="B145" s="6"/>
    </row>
    <row r="146" spans="1:2" ht="12.75">
      <c r="A146" s="6"/>
      <c r="B146" s="6"/>
    </row>
    <row r="147" spans="1:2" ht="12.75">
      <c r="A147" s="6"/>
      <c r="B147" s="6"/>
    </row>
    <row r="148" spans="1:2" ht="12.75">
      <c r="A148" s="6"/>
      <c r="B148" s="6"/>
    </row>
    <row r="149" spans="1:2" ht="12.75">
      <c r="A149" s="6"/>
      <c r="B149" s="6"/>
    </row>
    <row r="150" spans="1:2" ht="12.75">
      <c r="A150" s="6"/>
      <c r="B150" s="6"/>
    </row>
    <row r="151" spans="1:2" ht="12.75">
      <c r="A151" s="6"/>
      <c r="B151" s="6"/>
    </row>
    <row r="152" spans="1:2" ht="12.75">
      <c r="A152" s="6"/>
      <c r="B152" s="6"/>
    </row>
    <row r="153" spans="1:2" ht="12.75">
      <c r="A153" s="6"/>
      <c r="B153" s="6"/>
    </row>
    <row r="154" spans="1:2" ht="12.75">
      <c r="A154" s="6"/>
      <c r="B154" s="6"/>
    </row>
    <row r="155" spans="1:2" ht="12.75">
      <c r="A155" s="6"/>
      <c r="B155" s="6"/>
    </row>
    <row r="156" spans="1:2" ht="12.75">
      <c r="A156" s="6"/>
      <c r="B156" s="6"/>
    </row>
    <row r="157" spans="1:2" ht="12.75">
      <c r="A157" s="6"/>
      <c r="B157" s="6"/>
    </row>
    <row r="158" spans="1:2" ht="12.75">
      <c r="A158" s="6"/>
      <c r="B158" s="6"/>
    </row>
    <row r="159" spans="1:2" ht="12.75">
      <c r="A159" s="6"/>
      <c r="B159" s="6"/>
    </row>
    <row r="160" spans="1:2" ht="12.75">
      <c r="A160" s="6"/>
      <c r="B160" s="6"/>
    </row>
    <row r="161" spans="1:2" ht="12.75">
      <c r="A161" s="6"/>
      <c r="B161" s="6"/>
    </row>
    <row r="162" spans="1:2" ht="12.75">
      <c r="A162" s="6"/>
      <c r="B162" s="6"/>
    </row>
    <row r="163" spans="1:2" ht="12.75">
      <c r="A163" s="6"/>
      <c r="B163" s="6"/>
    </row>
    <row r="164" spans="1:2" ht="12.75">
      <c r="A164" s="6"/>
      <c r="B164" s="6"/>
    </row>
    <row r="165" spans="1:2" ht="12.75">
      <c r="A165" s="6"/>
      <c r="B165" s="6"/>
    </row>
    <row r="166" spans="1:2" ht="12.75">
      <c r="A166" s="6"/>
      <c r="B166" s="6"/>
    </row>
    <row r="167" spans="1:2" ht="12.75">
      <c r="A167" s="6"/>
      <c r="B167" s="6"/>
    </row>
    <row r="168" spans="1:2" ht="12.75">
      <c r="A168" s="6"/>
      <c r="B168" s="6"/>
    </row>
    <row r="169" spans="1:2" ht="12.75">
      <c r="A169" s="6"/>
      <c r="B169" s="6"/>
    </row>
    <row r="170" spans="1:2" ht="12.75">
      <c r="A170" s="6"/>
      <c r="B170" s="6"/>
    </row>
    <row r="171" spans="1:2" ht="12.75">
      <c r="A171" s="6"/>
      <c r="B171" s="6"/>
    </row>
    <row r="172" spans="1:2" ht="12.75">
      <c r="A172" s="6"/>
      <c r="B172" s="6"/>
    </row>
    <row r="173" spans="1:2" ht="12.75">
      <c r="A173" s="6"/>
      <c r="B173" s="6"/>
    </row>
    <row r="174" spans="1:2" ht="12.75">
      <c r="A174" s="6"/>
      <c r="B174" s="6"/>
    </row>
    <row r="175" spans="1:2" ht="12.75">
      <c r="A175" s="6"/>
      <c r="B175" s="6"/>
    </row>
    <row r="176" spans="1:2" ht="12.75">
      <c r="A176" s="6"/>
      <c r="B176" s="6"/>
    </row>
    <row r="177" spans="1:2" ht="12.75">
      <c r="A177" s="6"/>
      <c r="B177" s="6"/>
    </row>
    <row r="178" spans="1:2" ht="12.75">
      <c r="A178" s="6"/>
      <c r="B178" s="6"/>
    </row>
    <row r="179" spans="1:2" ht="12.75">
      <c r="A179" s="6"/>
      <c r="B179" s="6"/>
    </row>
    <row r="180" spans="1:2" ht="12.75">
      <c r="A180" s="6"/>
      <c r="B180" s="6"/>
    </row>
    <row r="181" spans="1:2" ht="12.75">
      <c r="A181" s="6"/>
      <c r="B181" s="6"/>
    </row>
    <row r="182" spans="1:2" ht="12.75">
      <c r="A182" s="6"/>
      <c r="B182" s="6"/>
    </row>
    <row r="183" spans="1:2" ht="12.75">
      <c r="A183" s="6"/>
      <c r="B183" s="6"/>
    </row>
    <row r="184" spans="1:2" ht="12.75">
      <c r="A184" s="6"/>
      <c r="B184" s="6"/>
    </row>
    <row r="185" spans="1:2" ht="12.75">
      <c r="A185" s="6"/>
      <c r="B185" s="6"/>
    </row>
    <row r="186" spans="1:2" ht="12.75">
      <c r="A186" s="6"/>
      <c r="B186" s="6"/>
    </row>
    <row r="187" spans="1:2" ht="12.75">
      <c r="A187" s="6"/>
      <c r="B187" s="6"/>
    </row>
    <row r="188" spans="1:2" ht="12.75">
      <c r="A188" s="6"/>
      <c r="B188" s="6"/>
    </row>
    <row r="189" spans="1:2" ht="12.75">
      <c r="A189" s="6"/>
      <c r="B189" s="6"/>
    </row>
    <row r="190" spans="1:2" ht="12.75">
      <c r="A190" s="6"/>
      <c r="B190" s="6"/>
    </row>
    <row r="191" spans="1:2" ht="12.75">
      <c r="A191" s="6"/>
      <c r="B191" s="6"/>
    </row>
    <row r="192" spans="1:2" ht="12.75">
      <c r="A192" s="6"/>
      <c r="B192" s="6"/>
    </row>
    <row r="193" spans="1:2" ht="12.75">
      <c r="A193" s="6"/>
      <c r="B193" s="6"/>
    </row>
    <row r="194" spans="1:2" ht="12.75">
      <c r="A194" s="6"/>
      <c r="B194" s="6"/>
    </row>
    <row r="195" spans="1:2" ht="12.75">
      <c r="A195" s="6"/>
      <c r="B195" s="6"/>
    </row>
    <row r="196" spans="1:2" ht="12.75">
      <c r="A196" s="6"/>
      <c r="B196" s="6"/>
    </row>
    <row r="197" spans="1:2" ht="12.75">
      <c r="A197" s="6"/>
      <c r="B197" s="6"/>
    </row>
    <row r="198" spans="1:2" ht="12.75">
      <c r="A198" s="6"/>
      <c r="B198" s="6"/>
    </row>
    <row r="199" spans="1:2" ht="12.75">
      <c r="A199" s="6"/>
      <c r="B199" s="6"/>
    </row>
    <row r="200" spans="1:2" ht="12.75">
      <c r="A200" s="6"/>
      <c r="B200" s="6"/>
    </row>
    <row r="201" spans="1:2" ht="12.75">
      <c r="A201" s="6"/>
      <c r="B201" s="6"/>
    </row>
    <row r="202" spans="1:2" ht="12.75">
      <c r="A202" s="6"/>
      <c r="B202" s="6"/>
    </row>
    <row r="203" spans="1:2" ht="12.75">
      <c r="A203" s="6"/>
      <c r="B203" s="6"/>
    </row>
    <row r="204" spans="1:2" ht="12.75">
      <c r="A204" s="6"/>
      <c r="B204" s="6"/>
    </row>
    <row r="205" spans="1:2" ht="12.75">
      <c r="A205" s="6"/>
      <c r="B205" s="6"/>
    </row>
    <row r="206" spans="1:2" ht="12.75">
      <c r="A206" s="6"/>
      <c r="B206" s="6"/>
    </row>
    <row r="207" spans="1:2" ht="12.75">
      <c r="A207" s="6"/>
      <c r="B207" s="6"/>
    </row>
    <row r="208" spans="1:2" ht="12.75">
      <c r="A208" s="6"/>
      <c r="B208" s="6"/>
    </row>
    <row r="209" spans="1:2" ht="12.75">
      <c r="A209" s="6"/>
      <c r="B209" s="6"/>
    </row>
    <row r="210" spans="1:2" ht="12.75">
      <c r="A210" s="6"/>
      <c r="B210" s="6"/>
    </row>
    <row r="211" spans="1:2" ht="12.75">
      <c r="A211" s="6"/>
      <c r="B211" s="6"/>
    </row>
    <row r="212" spans="1:2" ht="12.75">
      <c r="A212" s="6"/>
      <c r="B212" s="6"/>
    </row>
    <row r="213" spans="1:2" ht="12.75">
      <c r="A213" s="6"/>
      <c r="B213" s="6"/>
    </row>
    <row r="214" spans="1:2" ht="12.75">
      <c r="A214" s="6"/>
      <c r="B214" s="6"/>
    </row>
    <row r="215" spans="1:2" ht="12.75">
      <c r="A215" s="6"/>
      <c r="B215" s="6"/>
    </row>
    <row r="216" spans="1:2" ht="12.75">
      <c r="A216" s="6"/>
      <c r="B216" s="6"/>
    </row>
    <row r="217" spans="1:2" ht="12.75">
      <c r="A217" s="6"/>
      <c r="B217" s="6"/>
    </row>
    <row r="218" spans="1:2" ht="12.75">
      <c r="A218" s="6"/>
      <c r="B218" s="6"/>
    </row>
    <row r="219" spans="1:2" ht="12.75">
      <c r="A219" s="6"/>
      <c r="B219" s="6"/>
    </row>
    <row r="220" spans="1:2" ht="12.75">
      <c r="A220" s="6"/>
      <c r="B220" s="6"/>
    </row>
    <row r="221" spans="1:2" ht="12.75">
      <c r="A221" s="6"/>
      <c r="B221" s="6"/>
    </row>
    <row r="222" spans="1:2" ht="12.75">
      <c r="A222" s="6"/>
      <c r="B222" s="6"/>
    </row>
    <row r="223" spans="1:2" ht="12.75">
      <c r="A223" s="6"/>
      <c r="B223" s="6"/>
    </row>
    <row r="224" spans="1:2" ht="12.75">
      <c r="A224" s="6"/>
      <c r="B224" s="6"/>
    </row>
    <row r="225" spans="1:2" ht="12.75">
      <c r="A225" s="6"/>
      <c r="B225" s="6"/>
    </row>
    <row r="226" spans="1:2" ht="12.75">
      <c r="A226" s="6"/>
      <c r="B226" s="6"/>
    </row>
    <row r="227" spans="1:2" ht="12.75">
      <c r="A227" s="6"/>
      <c r="B227" s="6"/>
    </row>
    <row r="228" spans="1:2" ht="12.75">
      <c r="A228" s="6"/>
      <c r="B228" s="6"/>
    </row>
    <row r="229" spans="1:2" ht="12.75">
      <c r="A229" s="6"/>
      <c r="B229" s="6"/>
    </row>
    <row r="230" spans="1:2" ht="12.75">
      <c r="A230" s="6"/>
      <c r="B230" s="6"/>
    </row>
  </sheetData>
  <mergeCells count="52">
    <mergeCell ref="J39:L39"/>
    <mergeCell ref="C41:G41"/>
    <mergeCell ref="C42:G42"/>
    <mergeCell ref="J42:L42"/>
    <mergeCell ref="R2:T2"/>
    <mergeCell ref="R1:T1"/>
    <mergeCell ref="AY10:BV10"/>
    <mergeCell ref="BW10:BY13"/>
    <mergeCell ref="BB12:BD12"/>
    <mergeCell ref="BB13:BD13"/>
    <mergeCell ref="BQ13:BS13"/>
    <mergeCell ref="BN13:BP13"/>
    <mergeCell ref="BK12:BM13"/>
    <mergeCell ref="BT12:BV13"/>
    <mergeCell ref="L3:N3"/>
    <mergeCell ref="U4:W4"/>
    <mergeCell ref="C6:N6"/>
    <mergeCell ref="F11:H13"/>
    <mergeCell ref="I11:AF11"/>
    <mergeCell ref="R3:T3"/>
    <mergeCell ref="AA12:AC13"/>
    <mergeCell ref="C7:R7"/>
    <mergeCell ref="J8:M8"/>
    <mergeCell ref="I12:K13"/>
    <mergeCell ref="L12:N13"/>
    <mergeCell ref="O12:Q13"/>
    <mergeCell ref="R12:T13"/>
    <mergeCell ref="C10:E13"/>
    <mergeCell ref="BH12:BJ13"/>
    <mergeCell ref="AP12:AR13"/>
    <mergeCell ref="AV10:AX13"/>
    <mergeCell ref="AY11:BV11"/>
    <mergeCell ref="BN12:BS12"/>
    <mergeCell ref="AY12:BA13"/>
    <mergeCell ref="BE12:BG13"/>
    <mergeCell ref="U12:W13"/>
    <mergeCell ref="AS11:AU13"/>
    <mergeCell ref="A10:B14"/>
    <mergeCell ref="AG11:AI13"/>
    <mergeCell ref="X12:Z13"/>
    <mergeCell ref="AM12:AO13"/>
    <mergeCell ref="F10:AU10"/>
    <mergeCell ref="AJ11:AR11"/>
    <mergeCell ref="AJ12:AL13"/>
    <mergeCell ref="AD12:AF13"/>
    <mergeCell ref="A46:B46"/>
    <mergeCell ref="A15:B15"/>
    <mergeCell ref="A35:B35"/>
    <mergeCell ref="C38:F38"/>
    <mergeCell ref="C39:H39"/>
    <mergeCell ref="C44:E44"/>
    <mergeCell ref="C45:D45"/>
  </mergeCells>
  <printOptions/>
  <pageMargins left="0.59" right="0.26" top="0.24" bottom="0.24" header="0.25" footer="0.22"/>
  <pageSetup fitToHeight="4" horizontalDpi="600" verticalDpi="600" orientation="landscape" paperSize="9" scale="45" r:id="rId1"/>
  <colBreaks count="3" manualBreakCount="3">
    <brk id="20" max="65535" man="1"/>
    <brk id="38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</cp:lastModifiedBy>
  <cp:lastPrinted>2012-03-11T06:21:19Z</cp:lastPrinted>
  <dcterms:created xsi:type="dcterms:W3CDTF">2007-01-16T05:35:41Z</dcterms:created>
  <dcterms:modified xsi:type="dcterms:W3CDTF">2012-04-09T08:30:40Z</dcterms:modified>
  <cp:category/>
  <cp:version/>
  <cp:contentType/>
  <cp:contentStatus/>
</cp:coreProperties>
</file>