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'Лист1'!$A$1:$BY$45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<sst xmlns="http://schemas.openxmlformats.org/spreadsheetml/2006/main" count="143" uniqueCount="66">
  <si>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</si>
  <si>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</si>
  <si>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</si>
  <si>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</si>
  <si>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</si>
  <si>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</si>
  <si>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</si>
  <si>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</si>
  <si>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</si>
  <si>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</si>
  <si>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</si>
  <si>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</si>
  <si>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</si>
  <si>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</si>
  <si>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</si>
  <si>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</si>
  <si>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</si>
  <si>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</si>
  <si>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</si>
  <si>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</si>
  <si>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</si>
  <si>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</si>
  <si>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</si>
  <si>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</si>
  <si>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</si>
  <si>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</si>
  <si>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</si>
  <si>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</si>
  <si>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</si>
  <si>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</si>
  <si>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</si>
  <si>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</si>
  <si>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</si>
  <si>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</si>
  <si>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</si>
  <si>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</si>
  <si>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</si>
  <si>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</si>
  <si>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</si>
  <si>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</si>
  <si>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</si>
  <si>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</si>
  <si>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</si>
  <si>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</si>
  <si>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</si>
  <si>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</si>
  <si>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</si>
  <si>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</si>
  <si>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</si>
  <si>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</si>
  <si>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</si>
  <si>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</si>
  <si>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</si>
  <si>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</si>
  <si>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</si>
  <si>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</si>
  <si>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</si>
  <si>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</si>
  <si>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</si>
  <si>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</si>
  <si>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Т.И. Медведева</t>
  </si>
  <si>
    <t>2 52 05</t>
  </si>
  <si>
    <t>Начальник финансового отдела</t>
  </si>
  <si>
    <t>Л.И. Анисимова</t>
  </si>
  <si>
    <t>Исп. Н.В.Анисимова.</t>
  </si>
  <si>
    <t>об исполнении бюджетов поселений Вурнарского района на 1 марта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</si>
</sst>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4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Arial Cyr"/>
      <family val="2"/>
    </font>
    <font>
      <b/>
      <sz val="14"/>
      <name val="Arial Cyr"/>
      <family val="2"/>
    </font>
    <font>
      <sz val="16"/>
      <name val="TimesET"/>
      <family val="0"/>
    </font>
    <font>
      <b/>
      <sz val="16"/>
      <name val="TimesET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 vertical="center" wrapText="1"/>
    </xf>
    <xf numFmtId="0" fontId="11" fillId="0" borderId="1" xfId="18" applyFont="1" applyFill="1" applyBorder="1" applyAlignment="1">
      <alignment vertical="center" wrapText="1"/>
      <protection/>
    </xf>
    <xf numFmtId="0" fontId="11" fillId="2" borderId="1" xfId="18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18" applyFont="1" applyFill="1" applyBorder="1" applyAlignment="1">
      <alignment horizontal="center" vertical="center" wrapText="1"/>
      <protection/>
    </xf>
    <xf numFmtId="164" fontId="10" fillId="0" borderId="0" xfId="0" applyNumberFormat="1" applyFont="1" applyFill="1" applyBorder="1" applyAlignment="1">
      <alignment vertical="center" wrapText="1"/>
    </xf>
    <xf numFmtId="164" fontId="10" fillId="2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/>
    </xf>
    <xf numFmtId="0" fontId="11" fillId="0" borderId="1" xfId="18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0" borderId="4" xfId="18" applyFont="1" applyFill="1" applyBorder="1" applyAlignment="1">
      <alignment horizontal="center" vertical="center" wrapText="1"/>
      <protection/>
    </xf>
    <xf numFmtId="0" fontId="12" fillId="0" borderId="5" xfId="18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3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0"/>
  <sheetViews>
    <sheetView tabSelected="1" zoomScale="75" zoomScaleNormal="75" zoomScaleSheetLayoutView="75" workbookViewId="0" topLeftCell="A6">
      <pane xSplit="2" ySplit="10" topLeftCell="C16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G24" sqref="G24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2.00390625" style="0" customWidth="1"/>
    <col min="4" max="4" width="12.625" style="0" customWidth="1"/>
    <col min="5" max="5" width="11.25390625" style="0" customWidth="1"/>
    <col min="6" max="6" width="13.125" style="0" customWidth="1"/>
    <col min="7" max="7" width="12.00390625" style="0" customWidth="1"/>
    <col min="8" max="8" width="10.875" style="0" customWidth="1"/>
    <col min="9" max="9" width="12.87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2.625" style="0" customWidth="1"/>
    <col min="15" max="15" width="12.125" style="0" customWidth="1"/>
    <col min="16" max="16" width="9.25390625" style="0" bestFit="1" customWidth="1"/>
    <col min="17" max="17" width="11.00390625" style="0" customWidth="1"/>
    <col min="18" max="18" width="10.875" style="0" customWidth="1"/>
    <col min="19" max="19" width="10.625" style="0" bestFit="1" customWidth="1"/>
    <col min="20" max="20" width="12.00390625" style="0" customWidth="1"/>
    <col min="21" max="22" width="10.625" style="0" bestFit="1" customWidth="1"/>
    <col min="23" max="23" width="10.625" style="0" customWidth="1"/>
    <col min="24" max="25" width="9.25390625" style="0" bestFit="1" customWidth="1"/>
    <col min="26" max="26" width="12.87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2" width="11.25390625" style="0" customWidth="1"/>
    <col min="33" max="33" width="13.00390625" style="0" customWidth="1"/>
    <col min="34" max="34" width="12.25390625" style="0" customWidth="1"/>
    <col min="35" max="35" width="10.625" style="0" customWidth="1"/>
    <col min="36" max="36" width="13.375" style="0" customWidth="1"/>
    <col min="37" max="37" width="12.875" style="0" customWidth="1"/>
    <col min="38" max="38" width="11.125" style="0" customWidth="1"/>
    <col min="39" max="40" width="10.625" style="0" customWidth="1"/>
    <col min="41" max="41" width="11.625" style="0" customWidth="1"/>
    <col min="42" max="43" width="9.25390625" style="0" bestFit="1" customWidth="1"/>
    <col min="44" max="44" width="12.75390625" style="0" customWidth="1"/>
    <col min="45" max="46" width="9.25390625" style="0" bestFit="1" customWidth="1"/>
    <col min="47" max="47" width="11.00390625" style="0" customWidth="1"/>
    <col min="48" max="48" width="22.25390625" style="0" customWidth="1"/>
    <col min="49" max="49" width="13.00390625" style="0" customWidth="1"/>
    <col min="50" max="50" width="11.00390625" style="0" customWidth="1"/>
    <col min="51" max="52" width="13.75390625" style="0" customWidth="1"/>
    <col min="53" max="53" width="11.375" style="0" customWidth="1"/>
    <col min="54" max="54" width="12.625" style="0" customWidth="1"/>
    <col min="55" max="55" width="13.00390625" style="0" customWidth="1"/>
    <col min="56" max="56" width="11.625" style="0" customWidth="1"/>
    <col min="57" max="57" width="12.125" style="0" customWidth="1"/>
    <col min="58" max="58" width="10.625" style="0" bestFit="1" customWidth="1"/>
    <col min="59" max="59" width="12.125" style="0" customWidth="1"/>
    <col min="60" max="60" width="12.25390625" style="0" customWidth="1"/>
    <col min="61" max="61" width="12.75390625" style="0" customWidth="1"/>
    <col min="62" max="62" width="11.25390625" style="0" customWidth="1"/>
    <col min="63" max="64" width="13.125" style="0" customWidth="1"/>
    <col min="65" max="65" width="11.25390625" style="0" customWidth="1"/>
    <col min="66" max="66" width="13.25390625" style="0" customWidth="1"/>
    <col min="67" max="67" width="12.625" style="0" customWidth="1"/>
    <col min="68" max="69" width="11.625" style="0" customWidth="1"/>
    <col min="70" max="71" width="11.25390625" style="0" customWidth="1"/>
    <col min="72" max="73" width="9.25390625" style="0" bestFit="1" customWidth="1"/>
    <col min="74" max="74" width="12.75390625" style="0" customWidth="1"/>
    <col min="75" max="75" width="12.25390625" style="0" customWidth="1"/>
    <col min="76" max="76" width="11.875" style="0" customWidth="1"/>
    <col min="77" max="77" width="11.375" style="0" customWidth="1"/>
  </cols>
  <sheetData>
    <row r="1" spans="18:20" ht="12" customHeight="1">
      <c r="R1" s="73" t="s">
        <v>36</v>
      </c>
      <c r="S1" s="73"/>
      <c r="T1" s="73"/>
    </row>
    <row r="2" spans="18:20" ht="12" customHeight="1">
      <c r="R2" s="73" t="s">
        <v>37</v>
      </c>
      <c r="S2" s="73"/>
      <c r="T2" s="73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5" t="s">
        <v>27</v>
      </c>
      <c r="M3" s="65"/>
      <c r="N3" s="65"/>
      <c r="O3" s="1"/>
      <c r="P3" s="1"/>
      <c r="Q3" s="1"/>
      <c r="R3" s="65" t="s">
        <v>38</v>
      </c>
      <c r="S3" s="65"/>
      <c r="T3" s="65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65" t="s">
        <v>27</v>
      </c>
      <c r="V4" s="65"/>
      <c r="W4" s="65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66" t="s">
        <v>0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71" t="s">
        <v>65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72" t="s">
        <v>1</v>
      </c>
      <c r="K8" s="72"/>
      <c r="L8" s="72"/>
      <c r="M8" s="7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4.25">
      <c r="A10" s="46" t="s">
        <v>2</v>
      </c>
      <c r="B10" s="46"/>
      <c r="C10" s="56" t="s">
        <v>3</v>
      </c>
      <c r="D10" s="57"/>
      <c r="E10" s="58"/>
      <c r="F10" s="47" t="s">
        <v>4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9"/>
      <c r="AV10" s="46" t="s">
        <v>5</v>
      </c>
      <c r="AW10" s="46"/>
      <c r="AX10" s="46"/>
      <c r="AY10" s="47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9"/>
      <c r="BW10" s="40" t="s">
        <v>35</v>
      </c>
      <c r="BX10" s="41"/>
      <c r="BY10" s="42"/>
    </row>
    <row r="11" spans="1:77" ht="14.25">
      <c r="A11" s="46"/>
      <c r="B11" s="46"/>
      <c r="C11" s="59"/>
      <c r="D11" s="60"/>
      <c r="E11" s="61"/>
      <c r="F11" s="67" t="s">
        <v>6</v>
      </c>
      <c r="G11" s="67"/>
      <c r="H11" s="67"/>
      <c r="I11" s="68" t="s">
        <v>7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70"/>
      <c r="AG11" s="46" t="s">
        <v>8</v>
      </c>
      <c r="AH11" s="46"/>
      <c r="AI11" s="46"/>
      <c r="AJ11" s="47" t="s">
        <v>7</v>
      </c>
      <c r="AK11" s="48"/>
      <c r="AL11" s="48"/>
      <c r="AM11" s="48"/>
      <c r="AN11" s="48"/>
      <c r="AO11" s="48"/>
      <c r="AP11" s="48"/>
      <c r="AQ11" s="48"/>
      <c r="AR11" s="49"/>
      <c r="AS11" s="46" t="s">
        <v>9</v>
      </c>
      <c r="AT11" s="46"/>
      <c r="AU11" s="46"/>
      <c r="AV11" s="46"/>
      <c r="AW11" s="46"/>
      <c r="AX11" s="46"/>
      <c r="AY11" s="47" t="s">
        <v>7</v>
      </c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9"/>
      <c r="BW11" s="74"/>
      <c r="BX11" s="75"/>
      <c r="BY11" s="76"/>
    </row>
    <row r="12" spans="1:77" ht="59.25" customHeight="1">
      <c r="A12" s="46"/>
      <c r="B12" s="46"/>
      <c r="C12" s="59"/>
      <c r="D12" s="60"/>
      <c r="E12" s="61"/>
      <c r="F12" s="67"/>
      <c r="G12" s="67"/>
      <c r="H12" s="67"/>
      <c r="I12" s="40" t="s">
        <v>10</v>
      </c>
      <c r="J12" s="41"/>
      <c r="K12" s="42"/>
      <c r="L12" s="40" t="s">
        <v>11</v>
      </c>
      <c r="M12" s="41"/>
      <c r="N12" s="42"/>
      <c r="O12" s="40" t="s">
        <v>12</v>
      </c>
      <c r="P12" s="41"/>
      <c r="Q12" s="42"/>
      <c r="R12" s="40" t="s">
        <v>13</v>
      </c>
      <c r="S12" s="41"/>
      <c r="T12" s="42"/>
      <c r="U12" s="40" t="s">
        <v>14</v>
      </c>
      <c r="V12" s="41"/>
      <c r="W12" s="42"/>
      <c r="X12" s="40" t="s">
        <v>15</v>
      </c>
      <c r="Y12" s="41"/>
      <c r="Z12" s="42"/>
      <c r="AA12" s="40" t="s">
        <v>16</v>
      </c>
      <c r="AB12" s="41"/>
      <c r="AC12" s="42"/>
      <c r="AD12" s="40" t="s">
        <v>17</v>
      </c>
      <c r="AE12" s="41"/>
      <c r="AF12" s="42"/>
      <c r="AG12" s="46"/>
      <c r="AH12" s="46"/>
      <c r="AI12" s="46"/>
      <c r="AJ12" s="40" t="s">
        <v>32</v>
      </c>
      <c r="AK12" s="41"/>
      <c r="AL12" s="42"/>
      <c r="AM12" s="40" t="s">
        <v>33</v>
      </c>
      <c r="AN12" s="41"/>
      <c r="AO12" s="42"/>
      <c r="AP12" s="40" t="s">
        <v>18</v>
      </c>
      <c r="AQ12" s="41"/>
      <c r="AR12" s="42"/>
      <c r="AS12" s="46"/>
      <c r="AT12" s="46"/>
      <c r="AU12" s="46"/>
      <c r="AV12" s="46"/>
      <c r="AW12" s="46"/>
      <c r="AX12" s="46"/>
      <c r="AY12" s="50" t="s">
        <v>31</v>
      </c>
      <c r="AZ12" s="51"/>
      <c r="BA12" s="52"/>
      <c r="BB12" s="77" t="s">
        <v>4</v>
      </c>
      <c r="BC12" s="77"/>
      <c r="BD12" s="77"/>
      <c r="BE12" s="50" t="s">
        <v>30</v>
      </c>
      <c r="BF12" s="51"/>
      <c r="BG12" s="52"/>
      <c r="BH12" s="50" t="s">
        <v>29</v>
      </c>
      <c r="BI12" s="51"/>
      <c r="BJ12" s="52"/>
      <c r="BK12" s="40" t="s">
        <v>19</v>
      </c>
      <c r="BL12" s="41"/>
      <c r="BM12" s="42"/>
      <c r="BN12" s="47" t="s">
        <v>20</v>
      </c>
      <c r="BO12" s="48"/>
      <c r="BP12" s="48"/>
      <c r="BQ12" s="48"/>
      <c r="BR12" s="48"/>
      <c r="BS12" s="49"/>
      <c r="BT12" s="40" t="s">
        <v>21</v>
      </c>
      <c r="BU12" s="41"/>
      <c r="BV12" s="42"/>
      <c r="BW12" s="74"/>
      <c r="BX12" s="75"/>
      <c r="BY12" s="76"/>
    </row>
    <row r="13" spans="1:77" ht="132.75" customHeight="1">
      <c r="A13" s="46"/>
      <c r="B13" s="46"/>
      <c r="C13" s="62"/>
      <c r="D13" s="63"/>
      <c r="E13" s="64"/>
      <c r="F13" s="67"/>
      <c r="G13" s="67"/>
      <c r="H13" s="67"/>
      <c r="I13" s="43"/>
      <c r="J13" s="44"/>
      <c r="K13" s="45"/>
      <c r="L13" s="43"/>
      <c r="M13" s="44"/>
      <c r="N13" s="45"/>
      <c r="O13" s="43"/>
      <c r="P13" s="44"/>
      <c r="Q13" s="45"/>
      <c r="R13" s="43"/>
      <c r="S13" s="44"/>
      <c r="T13" s="45"/>
      <c r="U13" s="43"/>
      <c r="V13" s="44"/>
      <c r="W13" s="45"/>
      <c r="X13" s="43"/>
      <c r="Y13" s="44"/>
      <c r="Z13" s="45"/>
      <c r="AA13" s="43"/>
      <c r="AB13" s="44"/>
      <c r="AC13" s="45"/>
      <c r="AD13" s="43"/>
      <c r="AE13" s="44"/>
      <c r="AF13" s="45"/>
      <c r="AG13" s="46"/>
      <c r="AH13" s="46"/>
      <c r="AI13" s="46"/>
      <c r="AJ13" s="43"/>
      <c r="AK13" s="44"/>
      <c r="AL13" s="45"/>
      <c r="AM13" s="43"/>
      <c r="AN13" s="44"/>
      <c r="AO13" s="45"/>
      <c r="AP13" s="43"/>
      <c r="AQ13" s="44"/>
      <c r="AR13" s="45"/>
      <c r="AS13" s="46"/>
      <c r="AT13" s="46"/>
      <c r="AU13" s="46"/>
      <c r="AV13" s="46"/>
      <c r="AW13" s="46"/>
      <c r="AX13" s="46"/>
      <c r="AY13" s="53"/>
      <c r="AZ13" s="54"/>
      <c r="BA13" s="55"/>
      <c r="BB13" s="77" t="s">
        <v>34</v>
      </c>
      <c r="BC13" s="77"/>
      <c r="BD13" s="77"/>
      <c r="BE13" s="53"/>
      <c r="BF13" s="54"/>
      <c r="BG13" s="55"/>
      <c r="BH13" s="53"/>
      <c r="BI13" s="54"/>
      <c r="BJ13" s="55"/>
      <c r="BK13" s="43"/>
      <c r="BL13" s="44"/>
      <c r="BM13" s="45"/>
      <c r="BN13" s="47" t="s">
        <v>22</v>
      </c>
      <c r="BO13" s="48"/>
      <c r="BP13" s="49"/>
      <c r="BQ13" s="47" t="s">
        <v>23</v>
      </c>
      <c r="BR13" s="48"/>
      <c r="BS13" s="49"/>
      <c r="BT13" s="43"/>
      <c r="BU13" s="44"/>
      <c r="BV13" s="45"/>
      <c r="BW13" s="43"/>
      <c r="BX13" s="44"/>
      <c r="BY13" s="45"/>
    </row>
    <row r="14" spans="1:77" ht="38.25">
      <c r="A14" s="46"/>
      <c r="B14" s="46"/>
      <c r="C14" s="23" t="s">
        <v>24</v>
      </c>
      <c r="D14" s="23" t="s">
        <v>25</v>
      </c>
      <c r="E14" s="23" t="s">
        <v>26</v>
      </c>
      <c r="F14" s="24" t="s">
        <v>24</v>
      </c>
      <c r="G14" s="24" t="s">
        <v>25</v>
      </c>
      <c r="H14" s="24" t="s">
        <v>26</v>
      </c>
      <c r="I14" s="24" t="s">
        <v>24</v>
      </c>
      <c r="J14" s="24" t="s">
        <v>25</v>
      </c>
      <c r="K14" s="24" t="s">
        <v>26</v>
      </c>
      <c r="L14" s="24" t="s">
        <v>24</v>
      </c>
      <c r="M14" s="24" t="s">
        <v>25</v>
      </c>
      <c r="N14" s="24" t="s">
        <v>26</v>
      </c>
      <c r="O14" s="24" t="s">
        <v>24</v>
      </c>
      <c r="P14" s="24" t="s">
        <v>25</v>
      </c>
      <c r="Q14" s="24" t="s">
        <v>26</v>
      </c>
      <c r="R14" s="24" t="s">
        <v>24</v>
      </c>
      <c r="S14" s="24" t="s">
        <v>25</v>
      </c>
      <c r="T14" s="24" t="s">
        <v>26</v>
      </c>
      <c r="U14" s="24" t="s">
        <v>24</v>
      </c>
      <c r="V14" s="24" t="s">
        <v>25</v>
      </c>
      <c r="W14" s="24" t="s">
        <v>26</v>
      </c>
      <c r="X14" s="24" t="s">
        <v>24</v>
      </c>
      <c r="Y14" s="24" t="s">
        <v>25</v>
      </c>
      <c r="Z14" s="24" t="s">
        <v>26</v>
      </c>
      <c r="AA14" s="24" t="s">
        <v>24</v>
      </c>
      <c r="AB14" s="24" t="s">
        <v>25</v>
      </c>
      <c r="AC14" s="24" t="s">
        <v>26</v>
      </c>
      <c r="AD14" s="24" t="s">
        <v>24</v>
      </c>
      <c r="AE14" s="24" t="s">
        <v>25</v>
      </c>
      <c r="AF14" s="24" t="s">
        <v>26</v>
      </c>
      <c r="AG14" s="24" t="s">
        <v>24</v>
      </c>
      <c r="AH14" s="24" t="s">
        <v>25</v>
      </c>
      <c r="AI14" s="24" t="s">
        <v>26</v>
      </c>
      <c r="AJ14" s="24" t="s">
        <v>24</v>
      </c>
      <c r="AK14" s="24" t="s">
        <v>25</v>
      </c>
      <c r="AL14" s="24" t="s">
        <v>26</v>
      </c>
      <c r="AM14" s="24" t="s">
        <v>24</v>
      </c>
      <c r="AN14" s="24" t="s">
        <v>25</v>
      </c>
      <c r="AO14" s="24" t="s">
        <v>26</v>
      </c>
      <c r="AP14" s="24" t="s">
        <v>24</v>
      </c>
      <c r="AQ14" s="24" t="s">
        <v>25</v>
      </c>
      <c r="AR14" s="24" t="s">
        <v>26</v>
      </c>
      <c r="AS14" s="24" t="s">
        <v>24</v>
      </c>
      <c r="AT14" s="24" t="s">
        <v>25</v>
      </c>
      <c r="AU14" s="24" t="s">
        <v>26</v>
      </c>
      <c r="AV14" s="24" t="s">
        <v>24</v>
      </c>
      <c r="AW14" s="24" t="s">
        <v>25</v>
      </c>
      <c r="AX14" s="24" t="s">
        <v>26</v>
      </c>
      <c r="AY14" s="24" t="s">
        <v>24</v>
      </c>
      <c r="AZ14" s="24" t="s">
        <v>25</v>
      </c>
      <c r="BA14" s="24" t="s">
        <v>26</v>
      </c>
      <c r="BB14" s="24" t="s">
        <v>24</v>
      </c>
      <c r="BC14" s="24" t="s">
        <v>25</v>
      </c>
      <c r="BD14" s="24" t="s">
        <v>26</v>
      </c>
      <c r="BE14" s="24" t="s">
        <v>24</v>
      </c>
      <c r="BF14" s="24" t="s">
        <v>25</v>
      </c>
      <c r="BG14" s="24" t="s">
        <v>26</v>
      </c>
      <c r="BH14" s="24" t="s">
        <v>24</v>
      </c>
      <c r="BI14" s="24" t="s">
        <v>25</v>
      </c>
      <c r="BJ14" s="24" t="s">
        <v>26</v>
      </c>
      <c r="BK14" s="24" t="s">
        <v>24</v>
      </c>
      <c r="BL14" s="24" t="s">
        <v>25</v>
      </c>
      <c r="BM14" s="24" t="s">
        <v>26</v>
      </c>
      <c r="BN14" s="24" t="s">
        <v>24</v>
      </c>
      <c r="BO14" s="24" t="s">
        <v>25</v>
      </c>
      <c r="BP14" s="24" t="s">
        <v>26</v>
      </c>
      <c r="BQ14" s="24" t="s">
        <v>24</v>
      </c>
      <c r="BR14" s="24" t="s">
        <v>25</v>
      </c>
      <c r="BS14" s="24" t="s">
        <v>26</v>
      </c>
      <c r="BT14" s="24" t="s">
        <v>24</v>
      </c>
      <c r="BU14" s="24" t="s">
        <v>25</v>
      </c>
      <c r="BV14" s="24" t="s">
        <v>26</v>
      </c>
      <c r="BW14" s="24" t="s">
        <v>24</v>
      </c>
      <c r="BX14" s="24" t="s">
        <v>25</v>
      </c>
      <c r="BY14" s="24" t="s">
        <v>26</v>
      </c>
    </row>
    <row r="15" spans="1:77" ht="12.75">
      <c r="A15" s="33">
        <v>1</v>
      </c>
      <c r="B15" s="34"/>
      <c r="C15" s="2">
        <v>2</v>
      </c>
      <c r="D15" s="2">
        <v>3</v>
      </c>
      <c r="E15" s="3">
        <v>4</v>
      </c>
      <c r="F15" s="4">
        <v>5</v>
      </c>
      <c r="G15" s="4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12">
        <v>31</v>
      </c>
      <c r="AG15" s="4">
        <v>32</v>
      </c>
      <c r="AH15" s="4">
        <v>33</v>
      </c>
      <c r="AI15" s="4">
        <v>34</v>
      </c>
      <c r="AJ15" s="4">
        <v>35</v>
      </c>
      <c r="AK15" s="4">
        <v>36</v>
      </c>
      <c r="AL15" s="4">
        <v>37</v>
      </c>
      <c r="AM15" s="4">
        <v>38</v>
      </c>
      <c r="AN15" s="4">
        <v>39</v>
      </c>
      <c r="AO15" s="4">
        <v>40</v>
      </c>
      <c r="AP15" s="4">
        <v>41</v>
      </c>
      <c r="AQ15" s="4">
        <v>42</v>
      </c>
      <c r="AR15" s="12">
        <v>43</v>
      </c>
      <c r="AS15" s="4">
        <v>44</v>
      </c>
      <c r="AT15" s="4">
        <v>45</v>
      </c>
      <c r="AU15" s="4">
        <v>46</v>
      </c>
      <c r="AV15" s="4">
        <v>47</v>
      </c>
      <c r="AW15" s="4">
        <v>48</v>
      </c>
      <c r="AX15" s="4">
        <v>49</v>
      </c>
      <c r="AY15" s="4">
        <v>50</v>
      </c>
      <c r="AZ15" s="4">
        <v>51</v>
      </c>
      <c r="BA15" s="4">
        <v>52</v>
      </c>
      <c r="BB15" s="4">
        <v>53</v>
      </c>
      <c r="BC15" s="4">
        <v>54</v>
      </c>
      <c r="BD15" s="4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4">
        <v>74</v>
      </c>
      <c r="BX15" s="4">
        <v>75</v>
      </c>
      <c r="BY15" s="12">
        <v>76</v>
      </c>
    </row>
    <row r="16" spans="1:85" ht="20.25">
      <c r="A16" s="21">
        <v>1</v>
      </c>
      <c r="B16" s="22" t="s">
        <v>39</v>
      </c>
      <c r="C16" s="15">
        <f>F16+AG16</f>
        <v>3255.1</v>
      </c>
      <c r="D16" s="15">
        <f>G16+AH16</f>
        <v>527.5</v>
      </c>
      <c r="E16" s="15">
        <f>D16/C16*100</f>
        <v>16.20533931369236</v>
      </c>
      <c r="F16" s="16">
        <f>I16+L16+O16+R16+U16+X16+AA16+AD16+11+10</f>
        <v>478.1</v>
      </c>
      <c r="G16" s="16">
        <f>J16+M16+P16+S16+V16+Y16+AB16+AE161+2.7</f>
        <v>47.00000000000001</v>
      </c>
      <c r="H16" s="15">
        <f>G16/F16*100</f>
        <v>9.830579376699436</v>
      </c>
      <c r="I16" s="16">
        <v>220.9</v>
      </c>
      <c r="J16" s="16">
        <v>40</v>
      </c>
      <c r="K16" s="15">
        <f>J16/I16*100</f>
        <v>18.10774105930285</v>
      </c>
      <c r="L16" s="16">
        <v>10.2</v>
      </c>
      <c r="M16" s="16">
        <v>0</v>
      </c>
      <c r="N16" s="15">
        <f>M16/L16*100</f>
        <v>0</v>
      </c>
      <c r="O16" s="16">
        <v>69.5</v>
      </c>
      <c r="P16" s="16">
        <v>0.2</v>
      </c>
      <c r="Q16" s="15">
        <f>P16/O16*100</f>
        <v>0.28776978417266186</v>
      </c>
      <c r="R16" s="16">
        <v>143.5</v>
      </c>
      <c r="S16" s="16">
        <v>1.5</v>
      </c>
      <c r="T16" s="15">
        <f>S16/R16*100</f>
        <v>1.0452961672473868</v>
      </c>
      <c r="U16" s="16">
        <v>11</v>
      </c>
      <c r="V16" s="16">
        <v>2.6</v>
      </c>
      <c r="W16" s="15">
        <f>V16/U16*100</f>
        <v>23.636363636363637</v>
      </c>
      <c r="X16" s="16"/>
      <c r="Y16" s="16"/>
      <c r="Z16" s="15" t="e">
        <f>Y16/X16*100</f>
        <v>#DIV/0!</v>
      </c>
      <c r="AA16" s="16">
        <v>2</v>
      </c>
      <c r="AB16" s="16">
        <v>0</v>
      </c>
      <c r="AC16" s="15">
        <f>AB16/AA16*100</f>
        <v>0</v>
      </c>
      <c r="AD16" s="16"/>
      <c r="AE16" s="16"/>
      <c r="AF16" s="15" t="e">
        <f>AE16/AD16*100</f>
        <v>#DIV/0!</v>
      </c>
      <c r="AG16" s="16">
        <v>2777</v>
      </c>
      <c r="AH16" s="16">
        <v>480.5</v>
      </c>
      <c r="AI16" s="15">
        <f>AH16/AG16*100</f>
        <v>17.30284479654303</v>
      </c>
      <c r="AJ16" s="15">
        <v>2090.3</v>
      </c>
      <c r="AK16" s="15">
        <v>460.1</v>
      </c>
      <c r="AL16" s="15">
        <f>AK16/AJ16*100</f>
        <v>22.01119456537339</v>
      </c>
      <c r="AM16" s="15">
        <v>342.3</v>
      </c>
      <c r="AN16" s="15">
        <v>0</v>
      </c>
      <c r="AO16" s="15">
        <f>AN16/AM16*100</f>
        <v>0</v>
      </c>
      <c r="AP16" s="16">
        <v>0</v>
      </c>
      <c r="AQ16" s="16">
        <v>0</v>
      </c>
      <c r="AR16" s="15" t="e">
        <f>AQ16/AP16*100</f>
        <v>#DIV/0!</v>
      </c>
      <c r="AS16" s="16">
        <v>13</v>
      </c>
      <c r="AT16" s="16">
        <v>0</v>
      </c>
      <c r="AU16" s="15">
        <f>AT16/AS16*100</f>
        <v>0</v>
      </c>
      <c r="AV16" s="16">
        <v>3266.8</v>
      </c>
      <c r="AW16" s="16">
        <v>614.5</v>
      </c>
      <c r="AX16" s="15">
        <f aca="true" t="shared" si="0" ref="AX16:AX32">AW16/AV16*100</f>
        <v>18.810456716052403</v>
      </c>
      <c r="AY16" s="16">
        <v>672.3</v>
      </c>
      <c r="AZ16" s="16">
        <v>101.5</v>
      </c>
      <c r="BA16" s="15">
        <f>AZ16/AY16*100</f>
        <v>15.09742674401309</v>
      </c>
      <c r="BB16" s="15">
        <v>661.9</v>
      </c>
      <c r="BC16" s="16">
        <v>101.5</v>
      </c>
      <c r="BD16" s="15">
        <f>BC16/BB16*100</f>
        <v>15.334642695271189</v>
      </c>
      <c r="BE16" s="16">
        <v>443.1</v>
      </c>
      <c r="BF16" s="16">
        <v>0</v>
      </c>
      <c r="BG16" s="15">
        <f>BF16/BE16*100</f>
        <v>0</v>
      </c>
      <c r="BH16" s="16">
        <v>142.4</v>
      </c>
      <c r="BI16" s="16">
        <v>30.5</v>
      </c>
      <c r="BJ16" s="15">
        <f>BI16/BH16*100</f>
        <v>21.418539325842694</v>
      </c>
      <c r="BK16" s="16">
        <v>1874.6</v>
      </c>
      <c r="BL16" s="16">
        <v>468.6</v>
      </c>
      <c r="BM16" s="15">
        <f>BL16/BK16*100</f>
        <v>24.99733276432306</v>
      </c>
      <c r="BN16" s="17">
        <v>0</v>
      </c>
      <c r="BO16" s="17">
        <v>0</v>
      </c>
      <c r="BP16" s="15" t="e">
        <f>BO16/BN16*100</f>
        <v>#DIV/0!</v>
      </c>
      <c r="BQ16" s="17">
        <v>0</v>
      </c>
      <c r="BR16" s="17">
        <v>0</v>
      </c>
      <c r="BS16" s="15" t="e">
        <f>BR16/BQ16*100</f>
        <v>#DIV/0!</v>
      </c>
      <c r="BT16" s="16">
        <v>0</v>
      </c>
      <c r="BU16" s="17">
        <v>0</v>
      </c>
      <c r="BV16" s="15" t="e">
        <f>BU16/BT16*100</f>
        <v>#DIV/0!</v>
      </c>
      <c r="BW16" s="15">
        <f aca="true" t="shared" si="1" ref="BW16:BW34">C16-AV16</f>
        <v>-11.700000000000273</v>
      </c>
      <c r="BX16" s="15">
        <f>SUM(D16-AW16)</f>
        <v>-87</v>
      </c>
      <c r="BY16" s="15"/>
      <c r="BZ16" s="6"/>
      <c r="CA16" s="6"/>
      <c r="CB16" s="6"/>
      <c r="CC16" s="6"/>
      <c r="CD16" s="6"/>
      <c r="CE16" s="6"/>
      <c r="CF16" s="6"/>
      <c r="CG16" s="6"/>
    </row>
    <row r="17" spans="1:85" ht="20.25">
      <c r="A17" s="21">
        <v>2</v>
      </c>
      <c r="B17" s="22" t="s">
        <v>40</v>
      </c>
      <c r="C17" s="15">
        <f aca="true" t="shared" si="2" ref="C17:D34">F17+AG17</f>
        <v>2384.1</v>
      </c>
      <c r="D17" s="15">
        <f t="shared" si="2"/>
        <v>366.40000000000003</v>
      </c>
      <c r="E17" s="15">
        <f aca="true" t="shared" si="3" ref="E17:E35">D17/C17*100</f>
        <v>15.368482865651611</v>
      </c>
      <c r="F17" s="16">
        <f>I17+L17+O17+R17+U17+X17+AA17+AD17+26+10</f>
        <v>264.9</v>
      </c>
      <c r="G17" s="16">
        <f>J17+M17+P17+S17+V17+Y17+AB17+AE17+6.7</f>
        <v>26.599999999999998</v>
      </c>
      <c r="H17" s="15">
        <f aca="true" t="shared" si="4" ref="H17:H34">G17/F17*100</f>
        <v>10.04152510381276</v>
      </c>
      <c r="I17" s="16">
        <v>43.3</v>
      </c>
      <c r="J17" s="16">
        <v>12.7</v>
      </c>
      <c r="K17" s="15">
        <f aca="true" t="shared" si="5" ref="K17:K34">J17/I17*100</f>
        <v>29.33025404157044</v>
      </c>
      <c r="L17" s="16">
        <v>15.7</v>
      </c>
      <c r="M17" s="16">
        <v>4.5</v>
      </c>
      <c r="N17" s="15">
        <f aca="true" t="shared" si="6" ref="N17:N34">M17/L17*100</f>
        <v>28.662420382165603</v>
      </c>
      <c r="O17" s="16">
        <v>51.8</v>
      </c>
      <c r="P17" s="29">
        <v>0.4</v>
      </c>
      <c r="Q17" s="15">
        <f>P17/O17*100</f>
        <v>0.7722007722007723</v>
      </c>
      <c r="R17" s="16">
        <v>106.6</v>
      </c>
      <c r="S17" s="16">
        <v>1.6</v>
      </c>
      <c r="T17" s="15">
        <f aca="true" t="shared" si="7" ref="T17:T34">S17/R17*100</f>
        <v>1.50093808630394</v>
      </c>
      <c r="U17" s="16">
        <v>10</v>
      </c>
      <c r="V17" s="16">
        <v>0.7</v>
      </c>
      <c r="W17" s="15">
        <f aca="true" t="shared" si="8" ref="W17:W34">V17/U17*100</f>
        <v>6.999999999999999</v>
      </c>
      <c r="X17" s="16"/>
      <c r="Y17" s="16"/>
      <c r="Z17" s="15" t="e">
        <f aca="true" t="shared" si="9" ref="Z17:Z34">Y17/X17*100</f>
        <v>#DIV/0!</v>
      </c>
      <c r="AA17" s="16">
        <v>1.5</v>
      </c>
      <c r="AB17" s="16">
        <v>0</v>
      </c>
      <c r="AC17" s="15">
        <f aca="true" t="shared" si="10" ref="AC17:AC34">AB17/AA17*100</f>
        <v>0</v>
      </c>
      <c r="AD17" s="16"/>
      <c r="AE17" s="16"/>
      <c r="AF17" s="15" t="e">
        <f aca="true" t="shared" si="11" ref="AF17:AF34">AE17/AD17*100</f>
        <v>#DIV/0!</v>
      </c>
      <c r="AG17" s="16">
        <v>2119.2</v>
      </c>
      <c r="AH17" s="16">
        <v>339.8</v>
      </c>
      <c r="AI17" s="15">
        <f aca="true" t="shared" si="12" ref="AI17:AI34">AH17/AG17*100</f>
        <v>16.034352585881468</v>
      </c>
      <c r="AJ17" s="15">
        <v>1884.5</v>
      </c>
      <c r="AK17" s="15">
        <v>331.6</v>
      </c>
      <c r="AL17" s="15">
        <f aca="true" t="shared" si="13" ref="AL17:AL34">AK17/AJ17*100</f>
        <v>17.596179357919876</v>
      </c>
      <c r="AM17" s="15">
        <v>0</v>
      </c>
      <c r="AN17" s="15">
        <v>0</v>
      </c>
      <c r="AO17" s="15" t="e">
        <f aca="true" t="shared" si="14" ref="AO17:AO34">AN17/AM17*100</f>
        <v>#DIV/0!</v>
      </c>
      <c r="AP17" s="16">
        <v>0</v>
      </c>
      <c r="AQ17" s="16">
        <v>0</v>
      </c>
      <c r="AR17" s="15" t="e">
        <f aca="true" t="shared" si="15" ref="AR17:AR34">AQ17/AP17*100</f>
        <v>#DIV/0!</v>
      </c>
      <c r="AS17" s="16">
        <v>11</v>
      </c>
      <c r="AT17" s="16">
        <v>0</v>
      </c>
      <c r="AU17" s="15">
        <f aca="true" t="shared" si="16" ref="AU17:AU34">AT17/AS17*100</f>
        <v>0</v>
      </c>
      <c r="AV17" s="16">
        <v>2384.1</v>
      </c>
      <c r="AW17" s="16">
        <v>396.4</v>
      </c>
      <c r="AX17" s="15">
        <f t="shared" si="0"/>
        <v>16.626819344826142</v>
      </c>
      <c r="AY17" s="16">
        <v>606.9</v>
      </c>
      <c r="AZ17" s="16">
        <v>99.1</v>
      </c>
      <c r="BA17" s="15">
        <f aca="true" t="shared" si="17" ref="BA17:BA34">AZ17/AY17*100</f>
        <v>16.32888449497446</v>
      </c>
      <c r="BB17" s="15">
        <v>596.6</v>
      </c>
      <c r="BC17" s="16">
        <v>99.1</v>
      </c>
      <c r="BD17" s="15">
        <f>BC17/BB17*100</f>
        <v>16.61079450217901</v>
      </c>
      <c r="BE17" s="16">
        <v>460.8</v>
      </c>
      <c r="BF17" s="16">
        <v>0</v>
      </c>
      <c r="BG17" s="15">
        <f aca="true" t="shared" si="18" ref="BG17:BG34">BF17/BE17*100</f>
        <v>0</v>
      </c>
      <c r="BH17" s="16">
        <v>115.8</v>
      </c>
      <c r="BI17" s="16">
        <v>20</v>
      </c>
      <c r="BJ17" s="15">
        <f aca="true" t="shared" si="19" ref="BJ17:BJ34">BI17/BH17*100</f>
        <v>17.271157167530223</v>
      </c>
      <c r="BK17" s="16">
        <v>1076.5</v>
      </c>
      <c r="BL17" s="16">
        <v>269.1</v>
      </c>
      <c r="BM17" s="15">
        <f aca="true" t="shared" si="20" ref="BM17:BM34">BL17/BK17*100</f>
        <v>24.997677659080356</v>
      </c>
      <c r="BN17" s="17">
        <v>0</v>
      </c>
      <c r="BO17" s="17">
        <v>0</v>
      </c>
      <c r="BP17" s="15" t="e">
        <f aca="true" t="shared" si="21" ref="BP17:BP34">BO17/BN17*100</f>
        <v>#DIV/0!</v>
      </c>
      <c r="BQ17" s="17">
        <v>0</v>
      </c>
      <c r="BR17" s="17">
        <v>0</v>
      </c>
      <c r="BS17" s="15" t="e">
        <f aca="true" t="shared" si="22" ref="BS17:BS34">BR17/BQ17*100</f>
        <v>#DIV/0!</v>
      </c>
      <c r="BT17" s="16">
        <v>0</v>
      </c>
      <c r="BU17" s="17">
        <v>0</v>
      </c>
      <c r="BV17" s="15" t="e">
        <f aca="true" t="shared" si="23" ref="BV17:BV34">BU17/BT17*100</f>
        <v>#DIV/0!</v>
      </c>
      <c r="BW17" s="15">
        <f t="shared" si="1"/>
        <v>0</v>
      </c>
      <c r="BX17" s="15">
        <f aca="true" t="shared" si="24" ref="BX17:BX35">SUM(D17-AW17)</f>
        <v>-29.999999999999943</v>
      </c>
      <c r="BY17" s="15"/>
      <c r="BZ17" s="6"/>
      <c r="CA17" s="6"/>
      <c r="CB17" s="6"/>
      <c r="CC17" s="6"/>
      <c r="CD17" s="6"/>
      <c r="CE17" s="6"/>
      <c r="CF17" s="6"/>
      <c r="CG17" s="6"/>
    </row>
    <row r="18" spans="1:85" ht="20.25">
      <c r="A18" s="21">
        <v>3</v>
      </c>
      <c r="B18" s="22" t="s">
        <v>41</v>
      </c>
      <c r="C18" s="15">
        <f t="shared" si="2"/>
        <v>2948.5</v>
      </c>
      <c r="D18" s="15">
        <f t="shared" si="2"/>
        <v>498.4</v>
      </c>
      <c r="E18" s="15">
        <f t="shared" si="3"/>
        <v>16.90351025945396</v>
      </c>
      <c r="F18" s="16">
        <f>I18+L18+O18+R18+U18+X18+AA18+AD18+7+10</f>
        <v>311.1</v>
      </c>
      <c r="G18" s="16">
        <f>J18+M18+P18+S18+V18+Y18+AB18+AE18+4.1+5.5+0.7</f>
        <v>46.400000000000006</v>
      </c>
      <c r="H18" s="15">
        <f t="shared" si="4"/>
        <v>14.914818386370943</v>
      </c>
      <c r="I18" s="16">
        <v>83.3</v>
      </c>
      <c r="J18" s="16">
        <v>20.9</v>
      </c>
      <c r="K18" s="15">
        <f t="shared" si="5"/>
        <v>25.090036014405758</v>
      </c>
      <c r="L18" s="16">
        <v>10.2</v>
      </c>
      <c r="M18" s="16">
        <v>-1.5</v>
      </c>
      <c r="N18" s="15">
        <f t="shared" si="6"/>
        <v>-14.705882352941178</v>
      </c>
      <c r="O18" s="16">
        <v>62.7</v>
      </c>
      <c r="P18" s="16">
        <v>1.1</v>
      </c>
      <c r="Q18" s="15">
        <f aca="true" t="shared" si="25" ref="Q18:Q34">P18/O18*100</f>
        <v>1.7543859649122806</v>
      </c>
      <c r="R18" s="16">
        <v>110.9</v>
      </c>
      <c r="S18" s="16">
        <v>10.1</v>
      </c>
      <c r="T18" s="15">
        <f t="shared" si="7"/>
        <v>9.107303877366997</v>
      </c>
      <c r="U18" s="16">
        <v>25</v>
      </c>
      <c r="V18" s="16">
        <v>5.5</v>
      </c>
      <c r="W18" s="15">
        <f t="shared" si="8"/>
        <v>22</v>
      </c>
      <c r="X18" s="16"/>
      <c r="Y18" s="16"/>
      <c r="Z18" s="15" t="e">
        <f t="shared" si="9"/>
        <v>#DIV/0!</v>
      </c>
      <c r="AA18" s="16">
        <v>2</v>
      </c>
      <c r="AB18" s="16">
        <v>0</v>
      </c>
      <c r="AC18" s="15">
        <f t="shared" si="10"/>
        <v>0</v>
      </c>
      <c r="AD18" s="16"/>
      <c r="AE18" s="16"/>
      <c r="AF18" s="15" t="e">
        <f t="shared" si="11"/>
        <v>#DIV/0!</v>
      </c>
      <c r="AG18" s="16">
        <v>2637.4</v>
      </c>
      <c r="AH18" s="16">
        <v>452</v>
      </c>
      <c r="AI18" s="15">
        <f t="shared" si="12"/>
        <v>17.138090543717297</v>
      </c>
      <c r="AJ18" s="15">
        <v>2111.4</v>
      </c>
      <c r="AK18" s="15">
        <v>431.6</v>
      </c>
      <c r="AL18" s="15">
        <f t="shared" si="13"/>
        <v>20.44141328028796</v>
      </c>
      <c r="AM18" s="15">
        <v>0</v>
      </c>
      <c r="AN18" s="15">
        <v>0</v>
      </c>
      <c r="AO18" s="15" t="e">
        <f t="shared" si="14"/>
        <v>#DIV/0!</v>
      </c>
      <c r="AP18" s="16">
        <v>0</v>
      </c>
      <c r="AQ18" s="16">
        <v>0</v>
      </c>
      <c r="AR18" s="15" t="e">
        <f t="shared" si="15"/>
        <v>#DIV/0!</v>
      </c>
      <c r="AS18" s="16">
        <v>8</v>
      </c>
      <c r="AT18" s="16">
        <v>0</v>
      </c>
      <c r="AU18" s="15">
        <f t="shared" si="16"/>
        <v>0</v>
      </c>
      <c r="AV18" s="16">
        <v>2948.5</v>
      </c>
      <c r="AW18" s="16">
        <v>487.6</v>
      </c>
      <c r="AX18" s="15">
        <f t="shared" si="0"/>
        <v>16.537222316432086</v>
      </c>
      <c r="AY18" s="16">
        <v>683</v>
      </c>
      <c r="AZ18" s="16">
        <v>108.3</v>
      </c>
      <c r="BA18" s="15">
        <f t="shared" si="17"/>
        <v>15.856515373352856</v>
      </c>
      <c r="BB18" s="15">
        <v>672.5</v>
      </c>
      <c r="BC18" s="16">
        <v>108.3</v>
      </c>
      <c r="BD18" s="15">
        <f aca="true" t="shared" si="26" ref="BD18:BD34">BC18/BB18*100</f>
        <v>16.104089219330856</v>
      </c>
      <c r="BE18" s="16">
        <v>417.9</v>
      </c>
      <c r="BF18" s="16">
        <v>0</v>
      </c>
      <c r="BG18" s="15">
        <f t="shared" si="18"/>
        <v>0</v>
      </c>
      <c r="BH18" s="16">
        <v>119.3</v>
      </c>
      <c r="BI18" s="16">
        <v>40</v>
      </c>
      <c r="BJ18" s="15">
        <f t="shared" si="19"/>
        <v>33.52891869237217</v>
      </c>
      <c r="BK18" s="16">
        <v>1284.3</v>
      </c>
      <c r="BL18" s="16">
        <v>321.1</v>
      </c>
      <c r="BM18" s="15">
        <f t="shared" si="20"/>
        <v>25.001946585688707</v>
      </c>
      <c r="BN18" s="17">
        <v>0</v>
      </c>
      <c r="BO18" s="17">
        <v>0</v>
      </c>
      <c r="BP18" s="15" t="e">
        <f t="shared" si="21"/>
        <v>#DIV/0!</v>
      </c>
      <c r="BQ18" s="17">
        <v>0</v>
      </c>
      <c r="BR18" s="17">
        <v>0</v>
      </c>
      <c r="BS18" s="15" t="e">
        <f t="shared" si="22"/>
        <v>#DIV/0!</v>
      </c>
      <c r="BT18" s="16">
        <v>0</v>
      </c>
      <c r="BU18" s="17">
        <v>0</v>
      </c>
      <c r="BV18" s="15" t="e">
        <f t="shared" si="23"/>
        <v>#DIV/0!</v>
      </c>
      <c r="BW18" s="15">
        <f t="shared" si="1"/>
        <v>0</v>
      </c>
      <c r="BX18" s="15">
        <f t="shared" si="24"/>
        <v>10.799999999999955</v>
      </c>
      <c r="BY18" s="15"/>
      <c r="BZ18" s="6"/>
      <c r="CA18" s="6"/>
      <c r="CB18" s="6"/>
      <c r="CC18" s="6"/>
      <c r="CD18" s="6"/>
      <c r="CE18" s="6"/>
      <c r="CF18" s="6"/>
      <c r="CG18" s="6"/>
    </row>
    <row r="19" spans="1:85" ht="20.25">
      <c r="A19" s="21">
        <v>4</v>
      </c>
      <c r="B19" s="22" t="s">
        <v>42</v>
      </c>
      <c r="C19" s="15">
        <f t="shared" si="2"/>
        <v>2317.6</v>
      </c>
      <c r="D19" s="15">
        <f t="shared" si="2"/>
        <v>330.4</v>
      </c>
      <c r="E19" s="15">
        <f t="shared" si="3"/>
        <v>14.256127027959959</v>
      </c>
      <c r="F19" s="16">
        <f>I19+L19+O19+R19+U19+X19+AA19+AD19+12+10</f>
        <v>571.6</v>
      </c>
      <c r="G19" s="16">
        <f>J19+M19+P19+S19+V19+Y19+AB19+AE19+3.1</f>
        <v>80.3</v>
      </c>
      <c r="H19" s="15">
        <f t="shared" si="4"/>
        <v>14.048285514345697</v>
      </c>
      <c r="I19" s="16">
        <v>238.2</v>
      </c>
      <c r="J19" s="16">
        <v>50.4</v>
      </c>
      <c r="K19" s="15">
        <f t="shared" si="5"/>
        <v>21.158690176322416</v>
      </c>
      <c r="L19" s="16">
        <v>49</v>
      </c>
      <c r="M19" s="16">
        <v>0</v>
      </c>
      <c r="N19" s="15">
        <f t="shared" si="6"/>
        <v>0</v>
      </c>
      <c r="O19" s="16">
        <v>34.1</v>
      </c>
      <c r="P19" s="16">
        <v>0.2</v>
      </c>
      <c r="Q19" s="15">
        <f t="shared" si="25"/>
        <v>0.5865102639296188</v>
      </c>
      <c r="R19" s="16">
        <v>186.3</v>
      </c>
      <c r="S19" s="16">
        <v>25.6</v>
      </c>
      <c r="T19" s="15">
        <f t="shared" si="7"/>
        <v>13.741277509393452</v>
      </c>
      <c r="U19" s="16">
        <v>40</v>
      </c>
      <c r="V19" s="16">
        <v>1</v>
      </c>
      <c r="W19" s="15">
        <f t="shared" si="8"/>
        <v>2.5</v>
      </c>
      <c r="X19" s="16"/>
      <c r="Y19" s="16"/>
      <c r="Z19" s="15" t="e">
        <f t="shared" si="9"/>
        <v>#DIV/0!</v>
      </c>
      <c r="AA19" s="16">
        <v>2</v>
      </c>
      <c r="AB19" s="16">
        <v>0</v>
      </c>
      <c r="AC19" s="15">
        <f t="shared" si="10"/>
        <v>0</v>
      </c>
      <c r="AD19" s="16"/>
      <c r="AE19" s="16"/>
      <c r="AF19" s="15" t="e">
        <f t="shared" si="11"/>
        <v>#DIV/0!</v>
      </c>
      <c r="AG19" s="16">
        <v>1746</v>
      </c>
      <c r="AH19" s="16">
        <v>250.1</v>
      </c>
      <c r="AI19" s="15">
        <f t="shared" si="12"/>
        <v>14.324169530355096</v>
      </c>
      <c r="AJ19" s="15">
        <v>1216.7</v>
      </c>
      <c r="AK19" s="15">
        <v>241.9</v>
      </c>
      <c r="AL19" s="15">
        <f t="shared" si="13"/>
        <v>19.881647078162242</v>
      </c>
      <c r="AM19" s="15">
        <v>325.8</v>
      </c>
      <c r="AN19" s="15">
        <v>0</v>
      </c>
      <c r="AO19" s="15">
        <f t="shared" si="14"/>
        <v>0</v>
      </c>
      <c r="AP19" s="16">
        <v>0</v>
      </c>
      <c r="AQ19" s="16">
        <v>0</v>
      </c>
      <c r="AR19" s="15" t="e">
        <f t="shared" si="15"/>
        <v>#DIV/0!</v>
      </c>
      <c r="AS19" s="16">
        <v>12</v>
      </c>
      <c r="AT19" s="16">
        <v>0</v>
      </c>
      <c r="AU19" s="15">
        <f t="shared" si="16"/>
        <v>0</v>
      </c>
      <c r="AV19" s="16">
        <v>2327.1</v>
      </c>
      <c r="AW19" s="16">
        <v>360.5</v>
      </c>
      <c r="AX19" s="15">
        <f t="shared" si="0"/>
        <v>15.491384126165613</v>
      </c>
      <c r="AY19" s="16">
        <v>605</v>
      </c>
      <c r="AZ19" s="16">
        <v>78.5</v>
      </c>
      <c r="BA19" s="15">
        <f t="shared" si="17"/>
        <v>12.975206611570247</v>
      </c>
      <c r="BB19" s="15">
        <v>596.4</v>
      </c>
      <c r="BC19" s="16">
        <v>78.5</v>
      </c>
      <c r="BD19" s="15">
        <f t="shared" si="26"/>
        <v>13.162307176391682</v>
      </c>
      <c r="BE19" s="16">
        <v>308.5</v>
      </c>
      <c r="BF19" s="16">
        <v>0</v>
      </c>
      <c r="BG19" s="15">
        <f t="shared" si="18"/>
        <v>0</v>
      </c>
      <c r="BH19" s="16">
        <v>183.7</v>
      </c>
      <c r="BI19" s="16">
        <v>30</v>
      </c>
      <c r="BJ19" s="15">
        <f t="shared" si="19"/>
        <v>16.33097441480675</v>
      </c>
      <c r="BK19" s="16">
        <v>988.4</v>
      </c>
      <c r="BL19" s="16">
        <v>247.1</v>
      </c>
      <c r="BM19" s="15">
        <f t="shared" si="20"/>
        <v>25</v>
      </c>
      <c r="BN19" s="17">
        <v>0</v>
      </c>
      <c r="BO19" s="17">
        <v>0</v>
      </c>
      <c r="BP19" s="15" t="e">
        <f t="shared" si="21"/>
        <v>#DIV/0!</v>
      </c>
      <c r="BQ19" s="17">
        <v>0</v>
      </c>
      <c r="BR19" s="17">
        <v>0</v>
      </c>
      <c r="BS19" s="15" t="e">
        <f t="shared" si="22"/>
        <v>#DIV/0!</v>
      </c>
      <c r="BT19" s="16">
        <v>0</v>
      </c>
      <c r="BU19" s="17">
        <v>0</v>
      </c>
      <c r="BV19" s="15" t="e">
        <f t="shared" si="23"/>
        <v>#DIV/0!</v>
      </c>
      <c r="BW19" s="15">
        <f t="shared" si="1"/>
        <v>-9.5</v>
      </c>
      <c r="BX19" s="15">
        <f t="shared" si="24"/>
        <v>-30.100000000000023</v>
      </c>
      <c r="BY19" s="15"/>
      <c r="BZ19" s="6"/>
      <c r="CA19" s="6"/>
      <c r="CB19" s="6"/>
      <c r="CC19" s="6"/>
      <c r="CD19" s="6"/>
      <c r="CE19" s="6"/>
      <c r="CF19" s="6"/>
      <c r="CG19" s="6"/>
    </row>
    <row r="20" spans="1:85" ht="20.25">
      <c r="A20" s="21">
        <v>5</v>
      </c>
      <c r="B20" s="22" t="s">
        <v>43</v>
      </c>
      <c r="C20" s="15">
        <f t="shared" si="2"/>
        <v>2449.7000000000003</v>
      </c>
      <c r="D20" s="15">
        <f t="shared" si="2"/>
        <v>364.8</v>
      </c>
      <c r="E20" s="15">
        <f t="shared" si="3"/>
        <v>14.891619381965137</v>
      </c>
      <c r="F20" s="16">
        <f>I20+L20+O20+R20+U20+X20+AA20+AD20+16+10</f>
        <v>360.3</v>
      </c>
      <c r="G20" s="16">
        <f>J20+M20+P20+S20+V20+Y20+AB20+AE20+1.7+10</f>
        <v>30.299999999999997</v>
      </c>
      <c r="H20" s="15">
        <f t="shared" si="4"/>
        <v>8.409658617818483</v>
      </c>
      <c r="I20" s="16">
        <v>126.3</v>
      </c>
      <c r="J20" s="16">
        <v>16.1</v>
      </c>
      <c r="K20" s="15">
        <f t="shared" si="5"/>
        <v>12.747426761678545</v>
      </c>
      <c r="L20" s="16">
        <v>35</v>
      </c>
      <c r="M20" s="16">
        <v>0.5</v>
      </c>
      <c r="N20" s="15">
        <f t="shared" si="6"/>
        <v>1.4285714285714286</v>
      </c>
      <c r="O20" s="16">
        <v>47.7</v>
      </c>
      <c r="P20" s="16">
        <v>0.9</v>
      </c>
      <c r="Q20" s="15">
        <f t="shared" si="25"/>
        <v>1.8867924528301887</v>
      </c>
      <c r="R20" s="16">
        <v>98.3</v>
      </c>
      <c r="S20" s="16">
        <v>0.4</v>
      </c>
      <c r="T20" s="15">
        <f t="shared" si="7"/>
        <v>0.4069175991861649</v>
      </c>
      <c r="U20" s="16">
        <v>25</v>
      </c>
      <c r="V20" s="16">
        <v>0.7</v>
      </c>
      <c r="W20" s="15">
        <f t="shared" si="8"/>
        <v>2.8</v>
      </c>
      <c r="X20" s="16"/>
      <c r="Y20" s="16"/>
      <c r="Z20" s="15" t="e">
        <f t="shared" si="9"/>
        <v>#DIV/0!</v>
      </c>
      <c r="AA20" s="16">
        <v>2</v>
      </c>
      <c r="AB20" s="16">
        <v>0</v>
      </c>
      <c r="AC20" s="15">
        <f t="shared" si="10"/>
        <v>0</v>
      </c>
      <c r="AD20" s="16"/>
      <c r="AE20" s="16"/>
      <c r="AF20" s="15" t="e">
        <f t="shared" si="11"/>
        <v>#DIV/0!</v>
      </c>
      <c r="AG20" s="16">
        <v>2089.4</v>
      </c>
      <c r="AH20" s="16">
        <v>334.5</v>
      </c>
      <c r="AI20" s="15">
        <f t="shared" si="12"/>
        <v>16.009380683449795</v>
      </c>
      <c r="AJ20" s="15">
        <v>1244.6</v>
      </c>
      <c r="AK20" s="15">
        <v>326.3</v>
      </c>
      <c r="AL20" s="15">
        <f t="shared" si="13"/>
        <v>26.217258556966094</v>
      </c>
      <c r="AM20" s="15">
        <v>398.2</v>
      </c>
      <c r="AN20" s="15">
        <v>0</v>
      </c>
      <c r="AO20" s="15">
        <f t="shared" si="14"/>
        <v>0</v>
      </c>
      <c r="AP20" s="16">
        <v>0</v>
      </c>
      <c r="AQ20" s="16">
        <v>0</v>
      </c>
      <c r="AR20" s="15" t="e">
        <f t="shared" si="15"/>
        <v>#DIV/0!</v>
      </c>
      <c r="AS20" s="16">
        <v>12</v>
      </c>
      <c r="AT20" s="16">
        <v>0</v>
      </c>
      <c r="AU20" s="15">
        <f t="shared" si="16"/>
        <v>0</v>
      </c>
      <c r="AV20" s="16">
        <v>2459.2</v>
      </c>
      <c r="AW20" s="16">
        <v>419.6</v>
      </c>
      <c r="AX20" s="15">
        <f t="shared" si="0"/>
        <v>17.062459336369553</v>
      </c>
      <c r="AY20" s="16">
        <v>565.1</v>
      </c>
      <c r="AZ20" s="16">
        <v>90.3</v>
      </c>
      <c r="BA20" s="15">
        <f t="shared" si="17"/>
        <v>15.979472659706245</v>
      </c>
      <c r="BB20" s="15">
        <v>555.7</v>
      </c>
      <c r="BC20" s="16">
        <v>90.3</v>
      </c>
      <c r="BD20" s="15">
        <f t="shared" si="26"/>
        <v>16.24977505848479</v>
      </c>
      <c r="BE20" s="16">
        <v>276.9</v>
      </c>
      <c r="BF20" s="16">
        <v>0</v>
      </c>
      <c r="BG20" s="15">
        <f t="shared" si="18"/>
        <v>0</v>
      </c>
      <c r="BH20" s="16">
        <v>84.9</v>
      </c>
      <c r="BI20" s="16">
        <v>36.2</v>
      </c>
      <c r="BJ20" s="15">
        <f t="shared" si="19"/>
        <v>42.63839811542992</v>
      </c>
      <c r="BK20" s="16">
        <v>1148.7</v>
      </c>
      <c r="BL20" s="16">
        <v>287.2</v>
      </c>
      <c r="BM20" s="15">
        <f t="shared" si="20"/>
        <v>25.002176373291547</v>
      </c>
      <c r="BN20" s="17">
        <v>0</v>
      </c>
      <c r="BO20" s="17">
        <v>0</v>
      </c>
      <c r="BP20" s="15" t="e">
        <f t="shared" si="21"/>
        <v>#DIV/0!</v>
      </c>
      <c r="BQ20" s="17">
        <v>0</v>
      </c>
      <c r="BR20" s="17">
        <v>0</v>
      </c>
      <c r="BS20" s="15" t="e">
        <f t="shared" si="22"/>
        <v>#DIV/0!</v>
      </c>
      <c r="BT20" s="16">
        <v>0</v>
      </c>
      <c r="BU20" s="17">
        <v>0</v>
      </c>
      <c r="BV20" s="15" t="e">
        <f t="shared" si="23"/>
        <v>#DIV/0!</v>
      </c>
      <c r="BW20" s="15">
        <f t="shared" si="1"/>
        <v>-9.499999999999545</v>
      </c>
      <c r="BX20" s="15">
        <f t="shared" si="24"/>
        <v>-54.80000000000001</v>
      </c>
      <c r="BY20" s="15"/>
      <c r="BZ20" s="6"/>
      <c r="CA20" s="6"/>
      <c r="CB20" s="6"/>
      <c r="CC20" s="6"/>
      <c r="CD20" s="6"/>
      <c r="CE20" s="6"/>
      <c r="CF20" s="6"/>
      <c r="CG20" s="6"/>
    </row>
    <row r="21" spans="1:85" ht="20.25">
      <c r="A21" s="21">
        <v>6</v>
      </c>
      <c r="B21" s="22" t="s">
        <v>44</v>
      </c>
      <c r="C21" s="15">
        <f t="shared" si="2"/>
        <v>2974.2999999999997</v>
      </c>
      <c r="D21" s="15">
        <f t="shared" si="2"/>
        <v>531.4</v>
      </c>
      <c r="E21" s="15">
        <f t="shared" si="3"/>
        <v>17.866388730121376</v>
      </c>
      <c r="F21" s="16">
        <f>I21+L21+O21+R21+U21+X21+AA21+AD21+12+10</f>
        <v>224.6</v>
      </c>
      <c r="G21" s="16">
        <f>J21+M21+P21+S21+V21+Y21+AB21+AE21+1.4</f>
        <v>21.5</v>
      </c>
      <c r="H21" s="15">
        <f t="shared" si="4"/>
        <v>9.572573463935887</v>
      </c>
      <c r="I21" s="16">
        <v>69.3</v>
      </c>
      <c r="J21" s="16">
        <v>13.4</v>
      </c>
      <c r="K21" s="15">
        <f t="shared" si="5"/>
        <v>19.336219336219337</v>
      </c>
      <c r="L21" s="16">
        <v>0</v>
      </c>
      <c r="M21" s="16">
        <v>0</v>
      </c>
      <c r="N21" s="15" t="e">
        <f t="shared" si="6"/>
        <v>#DIV/0!</v>
      </c>
      <c r="O21" s="16">
        <v>52.2</v>
      </c>
      <c r="P21" s="16">
        <v>-0.6</v>
      </c>
      <c r="Q21" s="15">
        <f t="shared" si="25"/>
        <v>-1.1494252873563215</v>
      </c>
      <c r="R21" s="16">
        <v>74.1</v>
      </c>
      <c r="S21" s="16">
        <v>7.2</v>
      </c>
      <c r="T21" s="15">
        <f t="shared" si="7"/>
        <v>9.716599190283402</v>
      </c>
      <c r="U21" s="16">
        <v>5</v>
      </c>
      <c r="V21" s="16">
        <v>0.1</v>
      </c>
      <c r="W21" s="15">
        <f t="shared" si="8"/>
        <v>2</v>
      </c>
      <c r="X21" s="16"/>
      <c r="Y21" s="16"/>
      <c r="Z21" s="15" t="e">
        <f t="shared" si="9"/>
        <v>#DIV/0!</v>
      </c>
      <c r="AA21" s="16">
        <v>2</v>
      </c>
      <c r="AB21" s="16">
        <v>0</v>
      </c>
      <c r="AC21" s="15">
        <f t="shared" si="10"/>
        <v>0</v>
      </c>
      <c r="AD21" s="16"/>
      <c r="AE21" s="16"/>
      <c r="AF21" s="15" t="e">
        <f t="shared" si="11"/>
        <v>#DIV/0!</v>
      </c>
      <c r="AG21" s="16">
        <v>2749.7</v>
      </c>
      <c r="AH21" s="16">
        <v>509.9</v>
      </c>
      <c r="AI21" s="15">
        <f t="shared" si="12"/>
        <v>18.543841146306868</v>
      </c>
      <c r="AJ21" s="15">
        <v>1890.2</v>
      </c>
      <c r="AK21" s="15">
        <v>501.7</v>
      </c>
      <c r="AL21" s="15">
        <f t="shared" si="13"/>
        <v>26.542164850280393</v>
      </c>
      <c r="AM21" s="15">
        <v>627.8</v>
      </c>
      <c r="AN21" s="15">
        <v>0</v>
      </c>
      <c r="AO21" s="15">
        <f t="shared" si="14"/>
        <v>0</v>
      </c>
      <c r="AP21" s="16">
        <v>0</v>
      </c>
      <c r="AQ21" s="16">
        <v>0</v>
      </c>
      <c r="AR21" s="15" t="e">
        <f t="shared" si="15"/>
        <v>#DIV/0!</v>
      </c>
      <c r="AS21" s="16">
        <v>9</v>
      </c>
      <c r="AT21" s="16">
        <v>0</v>
      </c>
      <c r="AU21" s="15">
        <f>AT21/AS21*100</f>
        <v>0</v>
      </c>
      <c r="AV21" s="16">
        <v>2983.5</v>
      </c>
      <c r="AW21" s="16">
        <v>541.7</v>
      </c>
      <c r="AX21" s="15">
        <f t="shared" si="0"/>
        <v>18.156527568292276</v>
      </c>
      <c r="AY21" s="16">
        <v>541.1</v>
      </c>
      <c r="AZ21" s="16">
        <v>101.9</v>
      </c>
      <c r="BA21" s="15">
        <f t="shared" si="17"/>
        <v>18.832008870818704</v>
      </c>
      <c r="BB21" s="15">
        <v>532.5</v>
      </c>
      <c r="BC21" s="16">
        <v>101.9</v>
      </c>
      <c r="BD21" s="15">
        <f t="shared" si="26"/>
        <v>19.136150234741788</v>
      </c>
      <c r="BE21" s="16">
        <v>407.8</v>
      </c>
      <c r="BF21" s="16">
        <v>0</v>
      </c>
      <c r="BG21" s="15">
        <f t="shared" si="18"/>
        <v>0</v>
      </c>
      <c r="BH21" s="16">
        <v>103.7</v>
      </c>
      <c r="BI21" s="16">
        <v>0</v>
      </c>
      <c r="BJ21" s="15">
        <f t="shared" si="19"/>
        <v>0</v>
      </c>
      <c r="BK21" s="16">
        <v>1567.7</v>
      </c>
      <c r="BL21" s="16">
        <v>392</v>
      </c>
      <c r="BM21" s="15">
        <f t="shared" si="20"/>
        <v>25.00478407858646</v>
      </c>
      <c r="BN21" s="17">
        <v>0</v>
      </c>
      <c r="BO21" s="17">
        <v>0</v>
      </c>
      <c r="BP21" s="15" t="e">
        <f t="shared" si="21"/>
        <v>#DIV/0!</v>
      </c>
      <c r="BQ21" s="17">
        <v>0</v>
      </c>
      <c r="BR21" s="17">
        <v>0</v>
      </c>
      <c r="BS21" s="15" t="e">
        <f t="shared" si="22"/>
        <v>#DIV/0!</v>
      </c>
      <c r="BT21" s="16">
        <v>0</v>
      </c>
      <c r="BU21" s="17">
        <v>0</v>
      </c>
      <c r="BV21" s="15" t="e">
        <f t="shared" si="23"/>
        <v>#DIV/0!</v>
      </c>
      <c r="BW21" s="15">
        <f t="shared" si="1"/>
        <v>-9.200000000000273</v>
      </c>
      <c r="BX21" s="15">
        <f t="shared" si="24"/>
        <v>-10.300000000000068</v>
      </c>
      <c r="BY21" s="15"/>
      <c r="BZ21" s="6"/>
      <c r="CA21" s="6"/>
      <c r="CB21" s="6"/>
      <c r="CC21" s="6"/>
      <c r="CD21" s="6"/>
      <c r="CE21" s="6"/>
      <c r="CF21" s="6"/>
      <c r="CG21" s="6"/>
    </row>
    <row r="22" spans="1:85" ht="20.25">
      <c r="A22" s="21">
        <v>7</v>
      </c>
      <c r="B22" s="22" t="s">
        <v>45</v>
      </c>
      <c r="C22" s="15">
        <f t="shared" si="2"/>
        <v>2336.8</v>
      </c>
      <c r="D22" s="15">
        <f t="shared" si="2"/>
        <v>386.40000000000003</v>
      </c>
      <c r="E22" s="15">
        <f t="shared" si="3"/>
        <v>16.535433070866144</v>
      </c>
      <c r="F22" s="16">
        <f>I22+L22+O22+R22+U22+X22+AA22+AD22+13+10</f>
        <v>205.3</v>
      </c>
      <c r="G22" s="16">
        <f>J22+M22+P22+S22+V22+Y22+AB22+AE22+3.1</f>
        <v>15.599999999999998</v>
      </c>
      <c r="H22" s="15">
        <f t="shared" si="4"/>
        <v>7.59863614223088</v>
      </c>
      <c r="I22" s="16">
        <v>54.3</v>
      </c>
      <c r="J22" s="16">
        <v>6.1</v>
      </c>
      <c r="K22" s="15">
        <f t="shared" si="5"/>
        <v>11.233885819521179</v>
      </c>
      <c r="L22" s="16">
        <v>1.9</v>
      </c>
      <c r="M22" s="16">
        <v>0</v>
      </c>
      <c r="N22" s="15">
        <f t="shared" si="6"/>
        <v>0</v>
      </c>
      <c r="O22" s="16">
        <v>43.6</v>
      </c>
      <c r="P22" s="16">
        <v>1.6</v>
      </c>
      <c r="Q22" s="15">
        <f t="shared" si="25"/>
        <v>3.669724770642202</v>
      </c>
      <c r="R22" s="16">
        <v>54.5</v>
      </c>
      <c r="S22" s="16">
        <v>0.6</v>
      </c>
      <c r="T22" s="15">
        <f t="shared" si="7"/>
        <v>1.1009174311926604</v>
      </c>
      <c r="U22" s="16">
        <v>26</v>
      </c>
      <c r="V22" s="16">
        <v>3.5</v>
      </c>
      <c r="W22" s="15">
        <f t="shared" si="8"/>
        <v>13.461538461538462</v>
      </c>
      <c r="X22" s="16"/>
      <c r="Y22" s="16"/>
      <c r="Z22" s="15" t="e">
        <f t="shared" si="9"/>
        <v>#DIV/0!</v>
      </c>
      <c r="AA22" s="16">
        <v>2</v>
      </c>
      <c r="AB22" s="16">
        <v>0.7</v>
      </c>
      <c r="AC22" s="15">
        <f t="shared" si="10"/>
        <v>35</v>
      </c>
      <c r="AD22" s="16"/>
      <c r="AE22" s="16"/>
      <c r="AF22" s="15" t="e">
        <f t="shared" si="11"/>
        <v>#DIV/0!</v>
      </c>
      <c r="AG22" s="16">
        <v>2131.5</v>
      </c>
      <c r="AH22" s="16">
        <v>370.8</v>
      </c>
      <c r="AI22" s="15">
        <f t="shared" si="12"/>
        <v>17.396199859254047</v>
      </c>
      <c r="AJ22" s="15">
        <v>1659.5</v>
      </c>
      <c r="AK22" s="15">
        <v>362.6</v>
      </c>
      <c r="AL22" s="15">
        <f t="shared" si="13"/>
        <v>21.84995480566436</v>
      </c>
      <c r="AM22" s="15">
        <v>261.9</v>
      </c>
      <c r="AN22" s="15">
        <v>0</v>
      </c>
      <c r="AO22" s="15">
        <f t="shared" si="14"/>
        <v>0</v>
      </c>
      <c r="AP22" s="16">
        <v>0</v>
      </c>
      <c r="AQ22" s="16">
        <v>0</v>
      </c>
      <c r="AR22" s="15" t="e">
        <f t="shared" si="15"/>
        <v>#DIV/0!</v>
      </c>
      <c r="AS22" s="16">
        <v>9.5</v>
      </c>
      <c r="AT22" s="16">
        <v>0</v>
      </c>
      <c r="AU22" s="15">
        <f t="shared" si="16"/>
        <v>0</v>
      </c>
      <c r="AV22" s="16">
        <v>2336.9</v>
      </c>
      <c r="AW22" s="16">
        <v>401.3</v>
      </c>
      <c r="AX22" s="15">
        <f t="shared" si="0"/>
        <v>17.172322307330223</v>
      </c>
      <c r="AY22" s="16">
        <v>582.2</v>
      </c>
      <c r="AZ22" s="16">
        <v>80.9</v>
      </c>
      <c r="BA22" s="15">
        <f>AZ22/AY22*100</f>
        <v>13.89556853315012</v>
      </c>
      <c r="BB22" s="15">
        <v>572.8</v>
      </c>
      <c r="BC22" s="16">
        <v>80.9</v>
      </c>
      <c r="BD22" s="15">
        <f t="shared" si="26"/>
        <v>14.12360335195531</v>
      </c>
      <c r="BE22" s="16">
        <v>364.7</v>
      </c>
      <c r="BF22" s="16">
        <v>0</v>
      </c>
      <c r="BG22" s="15">
        <f t="shared" si="18"/>
        <v>0</v>
      </c>
      <c r="BH22" s="16">
        <v>107.8</v>
      </c>
      <c r="BI22" s="16">
        <v>10.3</v>
      </c>
      <c r="BJ22" s="15">
        <f t="shared" si="19"/>
        <v>9.554730983302413</v>
      </c>
      <c r="BK22" s="16">
        <v>1221.2</v>
      </c>
      <c r="BL22" s="16">
        <v>305.3</v>
      </c>
      <c r="BM22" s="15">
        <f t="shared" si="20"/>
        <v>25</v>
      </c>
      <c r="BN22" s="17">
        <v>0</v>
      </c>
      <c r="BO22" s="17">
        <v>0</v>
      </c>
      <c r="BP22" s="15" t="e">
        <f t="shared" si="21"/>
        <v>#DIV/0!</v>
      </c>
      <c r="BQ22" s="17">
        <v>0</v>
      </c>
      <c r="BR22" s="17">
        <v>0</v>
      </c>
      <c r="BS22" s="15" t="e">
        <f t="shared" si="22"/>
        <v>#DIV/0!</v>
      </c>
      <c r="BT22" s="16">
        <v>0</v>
      </c>
      <c r="BU22" s="17">
        <v>0</v>
      </c>
      <c r="BV22" s="15" t="e">
        <f t="shared" si="23"/>
        <v>#DIV/0!</v>
      </c>
      <c r="BW22" s="15">
        <f t="shared" si="1"/>
        <v>-0.09999999999990905</v>
      </c>
      <c r="BX22" s="15">
        <f t="shared" si="24"/>
        <v>-14.899999999999977</v>
      </c>
      <c r="BY22" s="15"/>
      <c r="BZ22" s="6"/>
      <c r="CA22" s="6"/>
      <c r="CB22" s="6"/>
      <c r="CC22" s="6"/>
      <c r="CD22" s="6"/>
      <c r="CE22" s="6"/>
      <c r="CF22" s="6"/>
      <c r="CG22" s="6"/>
    </row>
    <row r="23" spans="1:85" ht="40.5">
      <c r="A23" s="21">
        <v>8</v>
      </c>
      <c r="B23" s="22" t="s">
        <v>46</v>
      </c>
      <c r="C23" s="15">
        <f>F23+AG23-0.1</f>
        <v>20123.1</v>
      </c>
      <c r="D23" s="15">
        <f>G23+AH23</f>
        <v>2262.0000000000005</v>
      </c>
      <c r="E23" s="15">
        <f t="shared" si="3"/>
        <v>11.240812797233033</v>
      </c>
      <c r="F23" s="16">
        <f>I23+L23+O23+R23+U23+X23+AA23+AD23+105</f>
        <v>16586.399999999998</v>
      </c>
      <c r="G23" s="16">
        <f>J23+M23+P23+S23+V23+Y23+AB23+AE23+2.1+13.3+41.3</f>
        <v>2200.6000000000004</v>
      </c>
      <c r="H23" s="15">
        <f t="shared" si="4"/>
        <v>13.267496261997785</v>
      </c>
      <c r="I23" s="16">
        <v>10873.9</v>
      </c>
      <c r="J23" s="16">
        <v>1391.2</v>
      </c>
      <c r="K23" s="15">
        <f t="shared" si="5"/>
        <v>12.793937777614289</v>
      </c>
      <c r="L23" s="16">
        <v>76.3</v>
      </c>
      <c r="M23" s="16">
        <v>0</v>
      </c>
      <c r="N23" s="15">
        <f>M23/L23*100</f>
        <v>0</v>
      </c>
      <c r="O23" s="16">
        <v>615.2</v>
      </c>
      <c r="P23" s="16">
        <v>3.2</v>
      </c>
      <c r="Q23" s="15">
        <f t="shared" si="25"/>
        <v>0.5201560468140443</v>
      </c>
      <c r="R23" s="16">
        <v>4445.9</v>
      </c>
      <c r="S23" s="16">
        <v>532.4</v>
      </c>
      <c r="T23" s="15">
        <f t="shared" si="7"/>
        <v>11.975078161901978</v>
      </c>
      <c r="U23" s="16">
        <v>462.1</v>
      </c>
      <c r="V23" s="16">
        <v>217.1</v>
      </c>
      <c r="W23" s="15">
        <f t="shared" si="8"/>
        <v>46.98117290629734</v>
      </c>
      <c r="X23" s="16"/>
      <c r="Y23" s="16"/>
      <c r="Z23" s="15" t="e">
        <f t="shared" si="9"/>
        <v>#DIV/0!</v>
      </c>
      <c r="AA23" s="16">
        <v>8</v>
      </c>
      <c r="AB23" s="16">
        <v>0</v>
      </c>
      <c r="AC23" s="15">
        <f t="shared" si="10"/>
        <v>0</v>
      </c>
      <c r="AD23" s="16"/>
      <c r="AE23" s="16"/>
      <c r="AF23" s="15" t="e">
        <f t="shared" si="11"/>
        <v>#DIV/0!</v>
      </c>
      <c r="AG23" s="16">
        <v>3536.8</v>
      </c>
      <c r="AH23" s="16">
        <v>61.4</v>
      </c>
      <c r="AI23" s="15">
        <f t="shared" si="12"/>
        <v>1.736032571816331</v>
      </c>
      <c r="AJ23" s="15">
        <v>0</v>
      </c>
      <c r="AK23" s="15">
        <v>0</v>
      </c>
      <c r="AL23" s="15" t="e">
        <f t="shared" si="13"/>
        <v>#DIV/0!</v>
      </c>
      <c r="AM23" s="15">
        <v>0</v>
      </c>
      <c r="AN23" s="15">
        <v>0</v>
      </c>
      <c r="AO23" s="15" t="e">
        <f t="shared" si="14"/>
        <v>#DIV/0!</v>
      </c>
      <c r="AP23" s="16">
        <v>0</v>
      </c>
      <c r="AQ23" s="16">
        <v>0</v>
      </c>
      <c r="AR23" s="15" t="e">
        <f t="shared" si="15"/>
        <v>#DIV/0!</v>
      </c>
      <c r="AS23" s="16">
        <v>0</v>
      </c>
      <c r="AT23" s="16">
        <v>0</v>
      </c>
      <c r="AU23" s="15">
        <v>0</v>
      </c>
      <c r="AV23" s="16">
        <v>20598.7</v>
      </c>
      <c r="AW23" s="16">
        <v>2527.7</v>
      </c>
      <c r="AX23" s="15">
        <f t="shared" si="0"/>
        <v>12.271162743279914</v>
      </c>
      <c r="AY23" s="16">
        <v>2797.4</v>
      </c>
      <c r="AZ23" s="16">
        <v>483.9</v>
      </c>
      <c r="BA23" s="15">
        <f t="shared" si="17"/>
        <v>17.298205476513903</v>
      </c>
      <c r="BB23" s="15">
        <v>2751.4</v>
      </c>
      <c r="BC23" s="16">
        <v>483.9</v>
      </c>
      <c r="BD23" s="15">
        <f t="shared" si="26"/>
        <v>17.587410045794865</v>
      </c>
      <c r="BE23" s="16">
        <v>3111</v>
      </c>
      <c r="BF23" s="16">
        <v>168.2</v>
      </c>
      <c r="BG23" s="15">
        <f t="shared" si="18"/>
        <v>5.4066216650594665</v>
      </c>
      <c r="BH23" s="16">
        <v>11922.3</v>
      </c>
      <c r="BI23" s="16">
        <v>1216.1</v>
      </c>
      <c r="BJ23" s="15">
        <f t="shared" si="19"/>
        <v>10.200213046140426</v>
      </c>
      <c r="BK23" s="16">
        <v>0</v>
      </c>
      <c r="BL23" s="16">
        <v>0</v>
      </c>
      <c r="BM23" s="15" t="e">
        <f t="shared" si="20"/>
        <v>#DIV/0!</v>
      </c>
      <c r="BN23" s="18">
        <v>0</v>
      </c>
      <c r="BO23" s="18">
        <v>0</v>
      </c>
      <c r="BP23" s="15" t="e">
        <f t="shared" si="21"/>
        <v>#DIV/0!</v>
      </c>
      <c r="BQ23" s="18">
        <v>0</v>
      </c>
      <c r="BR23" s="18">
        <v>0</v>
      </c>
      <c r="BS23" s="15" t="e">
        <f t="shared" si="22"/>
        <v>#DIV/0!</v>
      </c>
      <c r="BT23" s="16">
        <v>0</v>
      </c>
      <c r="BU23" s="18">
        <v>0</v>
      </c>
      <c r="BV23" s="15" t="e">
        <f>BU23/BT23*100</f>
        <v>#DIV/0!</v>
      </c>
      <c r="BW23" s="15">
        <f t="shared" si="1"/>
        <v>-475.6000000000022</v>
      </c>
      <c r="BX23" s="15">
        <f t="shared" si="24"/>
        <v>-265.69999999999936</v>
      </c>
      <c r="BY23" s="15"/>
      <c r="BZ23" s="6"/>
      <c r="CA23" s="6"/>
      <c r="CB23" s="6"/>
      <c r="CC23" s="6"/>
      <c r="CD23" s="6"/>
      <c r="CE23" s="6"/>
      <c r="CF23" s="6"/>
      <c r="CG23" s="6"/>
    </row>
    <row r="24" spans="1:85" ht="20.25">
      <c r="A24" s="21">
        <v>9</v>
      </c>
      <c r="B24" s="31" t="s">
        <v>47</v>
      </c>
      <c r="C24" s="15">
        <f t="shared" si="2"/>
        <v>3965.2000000000003</v>
      </c>
      <c r="D24" s="15">
        <f t="shared" si="2"/>
        <v>707.2</v>
      </c>
      <c r="E24" s="15">
        <f t="shared" si="3"/>
        <v>17.83516594371028</v>
      </c>
      <c r="F24" s="16">
        <f>I24+L24+O24+R24+U24+X24+AA24+AD24+24+10</f>
        <v>365.3</v>
      </c>
      <c r="G24" s="16">
        <f>J24+M24+P24+S24+V24+Y24+AB24+AE24+8.2+1.6</f>
        <v>37.5</v>
      </c>
      <c r="H24" s="15">
        <f t="shared" si="4"/>
        <v>10.265535176567205</v>
      </c>
      <c r="I24" s="16">
        <v>117.4</v>
      </c>
      <c r="J24" s="16">
        <v>11</v>
      </c>
      <c r="K24" s="15">
        <f t="shared" si="5"/>
        <v>9.369676320272571</v>
      </c>
      <c r="L24" s="16">
        <v>14</v>
      </c>
      <c r="M24" s="16">
        <v>0</v>
      </c>
      <c r="N24" s="15">
        <f t="shared" si="6"/>
        <v>0</v>
      </c>
      <c r="O24" s="16">
        <v>70.1</v>
      </c>
      <c r="P24" s="16">
        <v>0.4</v>
      </c>
      <c r="Q24" s="15">
        <f t="shared" si="25"/>
        <v>0.5706134094151214</v>
      </c>
      <c r="R24" s="16">
        <v>121.8</v>
      </c>
      <c r="S24" s="16">
        <v>15.4</v>
      </c>
      <c r="T24" s="15">
        <f t="shared" si="7"/>
        <v>12.643678160919542</v>
      </c>
      <c r="U24" s="16">
        <v>6</v>
      </c>
      <c r="V24" s="16">
        <v>0.9</v>
      </c>
      <c r="W24" s="15">
        <f t="shared" si="8"/>
        <v>15</v>
      </c>
      <c r="X24" s="16"/>
      <c r="Y24" s="16"/>
      <c r="Z24" s="15" t="e">
        <f t="shared" si="9"/>
        <v>#DIV/0!</v>
      </c>
      <c r="AA24" s="16">
        <v>2</v>
      </c>
      <c r="AB24" s="16">
        <v>0</v>
      </c>
      <c r="AC24" s="15">
        <f t="shared" si="10"/>
        <v>0</v>
      </c>
      <c r="AD24" s="16"/>
      <c r="AE24" s="16"/>
      <c r="AF24" s="15" t="e">
        <f t="shared" si="11"/>
        <v>#DIV/0!</v>
      </c>
      <c r="AG24" s="16">
        <v>3599.9</v>
      </c>
      <c r="AH24" s="16">
        <v>669.7</v>
      </c>
      <c r="AI24" s="15">
        <f t="shared" si="12"/>
        <v>18.603294535959332</v>
      </c>
      <c r="AJ24" s="15">
        <v>1943.1</v>
      </c>
      <c r="AK24" s="15">
        <v>649.2</v>
      </c>
      <c r="AL24" s="15">
        <f t="shared" si="13"/>
        <v>33.41052956615718</v>
      </c>
      <c r="AM24" s="15">
        <v>1140.6</v>
      </c>
      <c r="AN24" s="15">
        <v>0</v>
      </c>
      <c r="AO24" s="15">
        <f t="shared" si="14"/>
        <v>0</v>
      </c>
      <c r="AP24" s="16">
        <v>0</v>
      </c>
      <c r="AQ24" s="16">
        <v>0</v>
      </c>
      <c r="AR24" s="15" t="e">
        <f t="shared" si="15"/>
        <v>#DIV/0!</v>
      </c>
      <c r="AS24" s="16">
        <v>15</v>
      </c>
      <c r="AT24" s="16">
        <v>0</v>
      </c>
      <c r="AU24" s="15">
        <f t="shared" si="16"/>
        <v>0</v>
      </c>
      <c r="AV24" s="16">
        <v>3982.5</v>
      </c>
      <c r="AW24" s="16">
        <v>665.2</v>
      </c>
      <c r="AX24" s="15">
        <f t="shared" si="0"/>
        <v>16.703075957313246</v>
      </c>
      <c r="AY24" s="16">
        <v>796.1</v>
      </c>
      <c r="AZ24" s="16">
        <v>78.4</v>
      </c>
      <c r="BA24" s="15">
        <f t="shared" si="17"/>
        <v>9.84800904408994</v>
      </c>
      <c r="BB24" s="15">
        <v>787.5</v>
      </c>
      <c r="BC24" s="16">
        <v>78.4</v>
      </c>
      <c r="BD24" s="15">
        <f t="shared" si="26"/>
        <v>9.955555555555556</v>
      </c>
      <c r="BE24" s="16">
        <v>398.2</v>
      </c>
      <c r="BF24" s="16">
        <v>0</v>
      </c>
      <c r="BG24" s="15">
        <f t="shared" si="18"/>
        <v>0</v>
      </c>
      <c r="BH24" s="16">
        <v>121.1</v>
      </c>
      <c r="BI24" s="16">
        <v>30</v>
      </c>
      <c r="BJ24" s="15">
        <f t="shared" si="19"/>
        <v>24.772914946325354</v>
      </c>
      <c r="BK24" s="16">
        <v>1987</v>
      </c>
      <c r="BL24" s="16">
        <v>496.7</v>
      </c>
      <c r="BM24" s="15">
        <f t="shared" si="20"/>
        <v>24.997483643683946</v>
      </c>
      <c r="BN24" s="17">
        <v>0</v>
      </c>
      <c r="BO24" s="17">
        <v>0</v>
      </c>
      <c r="BP24" s="15" t="e">
        <f t="shared" si="21"/>
        <v>#DIV/0!</v>
      </c>
      <c r="BQ24" s="17">
        <v>0</v>
      </c>
      <c r="BR24" s="17">
        <v>0</v>
      </c>
      <c r="BS24" s="15" t="e">
        <f t="shared" si="22"/>
        <v>#DIV/0!</v>
      </c>
      <c r="BT24" s="16">
        <v>0</v>
      </c>
      <c r="BU24" s="17">
        <v>0</v>
      </c>
      <c r="BV24" s="15" t="e">
        <f t="shared" si="23"/>
        <v>#DIV/0!</v>
      </c>
      <c r="BW24" s="15">
        <f t="shared" si="1"/>
        <v>-17.299999999999727</v>
      </c>
      <c r="BX24" s="15">
        <f t="shared" si="24"/>
        <v>42</v>
      </c>
      <c r="BY24" s="15"/>
      <c r="BZ24" s="6"/>
      <c r="CA24" s="6"/>
      <c r="CB24" s="6"/>
      <c r="CC24" s="6"/>
      <c r="CD24" s="6"/>
      <c r="CE24" s="6"/>
      <c r="CF24" s="6"/>
      <c r="CG24" s="6"/>
    </row>
    <row r="25" spans="1:85" ht="15.75" customHeight="1">
      <c r="A25" s="21">
        <v>10</v>
      </c>
      <c r="B25" s="22" t="s">
        <v>48</v>
      </c>
      <c r="C25" s="15">
        <f t="shared" si="2"/>
        <v>2979.7</v>
      </c>
      <c r="D25" s="15">
        <f t="shared" si="2"/>
        <v>-31.799999999999997</v>
      </c>
      <c r="E25" s="15">
        <f t="shared" si="3"/>
        <v>-1.0672215323690304</v>
      </c>
      <c r="F25" s="16">
        <f>I25+L25+O25+R25+U25+X25+AA25+AD25+10+10</f>
        <v>318.59999999999997</v>
      </c>
      <c r="G25" s="16">
        <f>J25+M25+P25+S25+V25+Y25+AB25+AE25+2.4+3.7</f>
        <v>45</v>
      </c>
      <c r="H25" s="15">
        <f t="shared" si="4"/>
        <v>14.124293785310735</v>
      </c>
      <c r="I25" s="16">
        <v>107.1</v>
      </c>
      <c r="J25" s="16">
        <v>22.1</v>
      </c>
      <c r="K25" s="15">
        <f t="shared" si="5"/>
        <v>20.634920634920636</v>
      </c>
      <c r="L25" s="16">
        <v>4.6</v>
      </c>
      <c r="M25" s="16">
        <v>0</v>
      </c>
      <c r="N25" s="15">
        <f t="shared" si="6"/>
        <v>0</v>
      </c>
      <c r="O25" s="16">
        <v>74.9</v>
      </c>
      <c r="P25" s="16">
        <v>6.4</v>
      </c>
      <c r="Q25" s="15">
        <f t="shared" si="25"/>
        <v>8.544726301735647</v>
      </c>
      <c r="R25" s="16">
        <v>100.1</v>
      </c>
      <c r="S25" s="16">
        <v>8.5</v>
      </c>
      <c r="T25" s="15">
        <f t="shared" si="7"/>
        <v>8.491508491508492</v>
      </c>
      <c r="U25" s="16">
        <v>10</v>
      </c>
      <c r="V25" s="16">
        <v>1.9</v>
      </c>
      <c r="W25" s="15">
        <f t="shared" si="8"/>
        <v>19</v>
      </c>
      <c r="X25" s="16"/>
      <c r="Y25" s="16"/>
      <c r="Z25" s="15" t="e">
        <f t="shared" si="9"/>
        <v>#DIV/0!</v>
      </c>
      <c r="AA25" s="16">
        <v>1.9</v>
      </c>
      <c r="AB25" s="16">
        <v>0</v>
      </c>
      <c r="AC25" s="15">
        <f t="shared" si="10"/>
        <v>0</v>
      </c>
      <c r="AD25" s="16"/>
      <c r="AE25" s="16"/>
      <c r="AF25" s="15" t="e">
        <f t="shared" si="11"/>
        <v>#DIV/0!</v>
      </c>
      <c r="AG25" s="16">
        <v>2661.1</v>
      </c>
      <c r="AH25" s="16">
        <v>-76.8</v>
      </c>
      <c r="AI25" s="15">
        <f t="shared" si="12"/>
        <v>-2.8860245763030328</v>
      </c>
      <c r="AJ25" s="15">
        <v>2132.8</v>
      </c>
      <c r="AK25" s="15">
        <v>427.6</v>
      </c>
      <c r="AL25" s="15">
        <f t="shared" si="13"/>
        <v>20.048762190547638</v>
      </c>
      <c r="AM25" s="15">
        <v>194</v>
      </c>
      <c r="AN25" s="15">
        <v>0</v>
      </c>
      <c r="AO25" s="15">
        <f t="shared" si="14"/>
        <v>0</v>
      </c>
      <c r="AP25" s="16">
        <v>0</v>
      </c>
      <c r="AQ25" s="16">
        <v>0</v>
      </c>
      <c r="AR25" s="15" t="e">
        <f t="shared" si="15"/>
        <v>#DIV/0!</v>
      </c>
      <c r="AS25" s="16">
        <v>5.5</v>
      </c>
      <c r="AT25" s="16">
        <v>0</v>
      </c>
      <c r="AU25" s="15">
        <f t="shared" si="16"/>
        <v>0</v>
      </c>
      <c r="AV25" s="16">
        <v>2989.6</v>
      </c>
      <c r="AW25" s="16">
        <v>508.7</v>
      </c>
      <c r="AX25" s="15">
        <f t="shared" si="0"/>
        <v>17.015654268129516</v>
      </c>
      <c r="AY25" s="16">
        <v>595.2</v>
      </c>
      <c r="AZ25" s="16">
        <v>73.1</v>
      </c>
      <c r="BA25" s="15">
        <f t="shared" si="17"/>
        <v>12.281586021505374</v>
      </c>
      <c r="BB25" s="15">
        <v>586.3</v>
      </c>
      <c r="BC25" s="16">
        <v>73.1</v>
      </c>
      <c r="BD25" s="15">
        <f t="shared" si="26"/>
        <v>12.468019785092956</v>
      </c>
      <c r="BE25" s="16">
        <v>422.9</v>
      </c>
      <c r="BF25" s="16">
        <v>43.7</v>
      </c>
      <c r="BG25" s="15">
        <f t="shared" si="18"/>
        <v>10.333412154173564</v>
      </c>
      <c r="BH25" s="16">
        <v>166.9</v>
      </c>
      <c r="BI25" s="16">
        <v>28.3</v>
      </c>
      <c r="BJ25" s="15">
        <f t="shared" si="19"/>
        <v>16.95626123427202</v>
      </c>
      <c r="BK25" s="16">
        <v>1261</v>
      </c>
      <c r="BL25" s="16">
        <v>315.2</v>
      </c>
      <c r="BM25" s="15">
        <f t="shared" si="20"/>
        <v>24.99603489294211</v>
      </c>
      <c r="BN25" s="17">
        <v>0</v>
      </c>
      <c r="BO25" s="17">
        <v>0</v>
      </c>
      <c r="BP25" s="15" t="e">
        <f t="shared" si="21"/>
        <v>#DIV/0!</v>
      </c>
      <c r="BQ25" s="17">
        <v>0</v>
      </c>
      <c r="BR25" s="17">
        <v>0</v>
      </c>
      <c r="BS25" s="15" t="e">
        <f t="shared" si="22"/>
        <v>#DIV/0!</v>
      </c>
      <c r="BT25" s="16">
        <v>0</v>
      </c>
      <c r="BU25" s="19">
        <v>0</v>
      </c>
      <c r="BV25" s="15" t="e">
        <f t="shared" si="23"/>
        <v>#DIV/0!</v>
      </c>
      <c r="BW25" s="15">
        <f t="shared" si="1"/>
        <v>-9.900000000000091</v>
      </c>
      <c r="BX25" s="15">
        <f t="shared" si="24"/>
        <v>-540.5</v>
      </c>
      <c r="BY25" s="15"/>
      <c r="BZ25" s="6"/>
      <c r="CA25" s="6"/>
      <c r="CB25" s="6"/>
      <c r="CC25" s="6"/>
      <c r="CD25" s="6"/>
      <c r="CE25" s="6"/>
      <c r="CF25" s="6"/>
      <c r="CG25" s="6"/>
    </row>
    <row r="26" spans="1:85" ht="20.25">
      <c r="A26" s="21">
        <v>11</v>
      </c>
      <c r="B26" s="22" t="s">
        <v>49</v>
      </c>
      <c r="C26" s="15">
        <f t="shared" si="2"/>
        <v>8739.9</v>
      </c>
      <c r="D26" s="15">
        <f t="shared" si="2"/>
        <v>691.9</v>
      </c>
      <c r="E26" s="15">
        <f t="shared" si="3"/>
        <v>7.916566551104704</v>
      </c>
      <c r="F26" s="16">
        <f>I26+L26+O26+R26+U26+X26+AA26+AD26+16+10</f>
        <v>1685.6999999999998</v>
      </c>
      <c r="G26" s="16">
        <f>J26+M26+P26+S26+V26+Y26+AB26+AE26+3.7</f>
        <v>160.29999999999998</v>
      </c>
      <c r="H26" s="15">
        <f t="shared" si="4"/>
        <v>9.50940262205612</v>
      </c>
      <c r="I26" s="16">
        <v>1048.1</v>
      </c>
      <c r="J26" s="16">
        <v>114.4</v>
      </c>
      <c r="K26" s="15">
        <f t="shared" si="5"/>
        <v>10.914989027764529</v>
      </c>
      <c r="L26" s="16">
        <v>5.3</v>
      </c>
      <c r="M26" s="16">
        <v>0</v>
      </c>
      <c r="N26" s="15">
        <f t="shared" si="6"/>
        <v>0</v>
      </c>
      <c r="O26" s="16">
        <v>77</v>
      </c>
      <c r="P26" s="16">
        <v>0.3</v>
      </c>
      <c r="Q26" s="15">
        <f t="shared" si="25"/>
        <v>0.38961038961038963</v>
      </c>
      <c r="R26" s="16">
        <v>447.3</v>
      </c>
      <c r="S26" s="16">
        <v>40.3</v>
      </c>
      <c r="T26" s="15">
        <f t="shared" si="7"/>
        <v>9.009613234965347</v>
      </c>
      <c r="U26" s="16">
        <v>80</v>
      </c>
      <c r="V26" s="16">
        <v>1.6</v>
      </c>
      <c r="W26" s="15">
        <f t="shared" si="8"/>
        <v>2</v>
      </c>
      <c r="X26" s="16"/>
      <c r="Y26" s="16"/>
      <c r="Z26" s="15" t="e">
        <f t="shared" si="9"/>
        <v>#DIV/0!</v>
      </c>
      <c r="AA26" s="16">
        <v>2</v>
      </c>
      <c r="AB26" s="16">
        <v>0</v>
      </c>
      <c r="AC26" s="15">
        <f t="shared" si="10"/>
        <v>0</v>
      </c>
      <c r="AD26" s="16"/>
      <c r="AE26" s="16"/>
      <c r="AF26" s="15" t="e">
        <f t="shared" si="11"/>
        <v>#DIV/0!</v>
      </c>
      <c r="AG26" s="16">
        <v>7054.2</v>
      </c>
      <c r="AH26" s="16">
        <v>531.6</v>
      </c>
      <c r="AI26" s="15">
        <f>AH26/AG26*100</f>
        <v>7.53593603810496</v>
      </c>
      <c r="AJ26" s="15">
        <v>2824.1</v>
      </c>
      <c r="AK26" s="15">
        <v>511.1</v>
      </c>
      <c r="AL26" s="15">
        <f t="shared" si="13"/>
        <v>18.097801069367232</v>
      </c>
      <c r="AM26" s="15">
        <v>140.7</v>
      </c>
      <c r="AN26" s="15">
        <v>0</v>
      </c>
      <c r="AO26" s="15">
        <f t="shared" si="14"/>
        <v>0</v>
      </c>
      <c r="AP26" s="16">
        <v>0</v>
      </c>
      <c r="AQ26" s="16">
        <v>0</v>
      </c>
      <c r="AR26" s="15" t="e">
        <f t="shared" si="15"/>
        <v>#DIV/0!</v>
      </c>
      <c r="AS26" s="16">
        <v>22</v>
      </c>
      <c r="AT26" s="16">
        <v>0</v>
      </c>
      <c r="AU26" s="15">
        <f t="shared" si="16"/>
        <v>0</v>
      </c>
      <c r="AV26" s="16">
        <v>8814.8</v>
      </c>
      <c r="AW26" s="16">
        <v>771.1</v>
      </c>
      <c r="AX26" s="15">
        <f t="shared" si="0"/>
        <v>8.747787811408088</v>
      </c>
      <c r="AY26" s="16">
        <v>1075.1</v>
      </c>
      <c r="AZ26" s="16">
        <v>179</v>
      </c>
      <c r="BA26" s="15">
        <f t="shared" si="17"/>
        <v>16.649613989396336</v>
      </c>
      <c r="BB26" s="15">
        <v>1056.9</v>
      </c>
      <c r="BC26" s="16">
        <v>179</v>
      </c>
      <c r="BD26" s="15">
        <f t="shared" si="26"/>
        <v>16.93632320938594</v>
      </c>
      <c r="BE26" s="16">
        <v>777.9</v>
      </c>
      <c r="BF26" s="16">
        <v>0</v>
      </c>
      <c r="BG26" s="15">
        <f t="shared" si="18"/>
        <v>0</v>
      </c>
      <c r="BH26" s="16">
        <v>3606.9</v>
      </c>
      <c r="BI26" s="16">
        <v>0</v>
      </c>
      <c r="BJ26" s="15">
        <f t="shared" si="19"/>
        <v>0</v>
      </c>
      <c r="BK26" s="16">
        <v>2142.7</v>
      </c>
      <c r="BL26" s="16">
        <v>535.7</v>
      </c>
      <c r="BM26" s="15">
        <f t="shared" si="20"/>
        <v>25.0011667522285</v>
      </c>
      <c r="BN26" s="17">
        <v>0</v>
      </c>
      <c r="BO26" s="17">
        <v>0</v>
      </c>
      <c r="BP26" s="15" t="e">
        <f t="shared" si="21"/>
        <v>#DIV/0!</v>
      </c>
      <c r="BQ26" s="17">
        <v>0</v>
      </c>
      <c r="BR26" s="17">
        <v>0</v>
      </c>
      <c r="BS26" s="15" t="e">
        <f t="shared" si="22"/>
        <v>#DIV/0!</v>
      </c>
      <c r="BT26" s="16">
        <v>0</v>
      </c>
      <c r="BU26" s="17">
        <v>0</v>
      </c>
      <c r="BV26" s="15" t="e">
        <f t="shared" si="23"/>
        <v>#DIV/0!</v>
      </c>
      <c r="BW26" s="15">
        <f t="shared" si="1"/>
        <v>-74.89999999999964</v>
      </c>
      <c r="BX26" s="15">
        <f t="shared" si="24"/>
        <v>-79.20000000000005</v>
      </c>
      <c r="BY26" s="15"/>
      <c r="BZ26" s="6"/>
      <c r="CA26" s="6"/>
      <c r="CB26" s="6"/>
      <c r="CC26" s="6"/>
      <c r="CD26" s="6"/>
      <c r="CE26" s="6"/>
      <c r="CF26" s="6"/>
      <c r="CG26" s="6"/>
    </row>
    <row r="27" spans="1:85" ht="20.25">
      <c r="A27" s="21">
        <v>12</v>
      </c>
      <c r="B27" s="22" t="s">
        <v>50</v>
      </c>
      <c r="C27" s="15">
        <f t="shared" si="2"/>
        <v>2628.3999999999996</v>
      </c>
      <c r="D27" s="15">
        <f t="shared" si="2"/>
        <v>545.5</v>
      </c>
      <c r="E27" s="15">
        <f t="shared" si="3"/>
        <v>20.754070917668546</v>
      </c>
      <c r="F27" s="16">
        <f>I27+L27+O27+R27+U27+X27+AA27+AD27+3+10</f>
        <v>195.2</v>
      </c>
      <c r="G27" s="16">
        <f>J27+M27+P27+S27+V27+Y27+AB27+AE27+0.5</f>
        <v>31.500000000000004</v>
      </c>
      <c r="H27" s="15">
        <f t="shared" si="4"/>
        <v>16.137295081967213</v>
      </c>
      <c r="I27" s="16">
        <v>88.9</v>
      </c>
      <c r="J27" s="16">
        <v>26.1</v>
      </c>
      <c r="K27" s="15">
        <f t="shared" si="5"/>
        <v>29.358830146231718</v>
      </c>
      <c r="L27" s="16">
        <v>3.3</v>
      </c>
      <c r="M27" s="16">
        <v>0</v>
      </c>
      <c r="N27" s="15">
        <f t="shared" si="6"/>
        <v>0</v>
      </c>
      <c r="O27" s="16">
        <v>28.7</v>
      </c>
      <c r="P27" s="16">
        <v>0.5</v>
      </c>
      <c r="Q27" s="15">
        <f t="shared" si="25"/>
        <v>1.7421602787456445</v>
      </c>
      <c r="R27" s="16">
        <v>51.3</v>
      </c>
      <c r="S27" s="16">
        <v>3.8</v>
      </c>
      <c r="T27" s="15">
        <f t="shared" si="7"/>
        <v>7.4074074074074066</v>
      </c>
      <c r="U27" s="16">
        <v>8</v>
      </c>
      <c r="V27" s="16">
        <v>0</v>
      </c>
      <c r="W27" s="15">
        <f t="shared" si="8"/>
        <v>0</v>
      </c>
      <c r="X27" s="16"/>
      <c r="Y27" s="16"/>
      <c r="Z27" s="15" t="e">
        <f t="shared" si="9"/>
        <v>#DIV/0!</v>
      </c>
      <c r="AA27" s="16">
        <v>2</v>
      </c>
      <c r="AB27" s="16">
        <v>0.6</v>
      </c>
      <c r="AC27" s="15">
        <f t="shared" si="10"/>
        <v>30</v>
      </c>
      <c r="AD27" s="16"/>
      <c r="AE27" s="16"/>
      <c r="AF27" s="15" t="e">
        <f t="shared" si="11"/>
        <v>#DIV/0!</v>
      </c>
      <c r="AG27" s="16">
        <v>2433.2</v>
      </c>
      <c r="AH27" s="16">
        <v>514</v>
      </c>
      <c r="AI27" s="15">
        <f t="shared" si="12"/>
        <v>21.124445175078087</v>
      </c>
      <c r="AJ27" s="15">
        <v>1130.8</v>
      </c>
      <c r="AK27" s="15">
        <v>505.8</v>
      </c>
      <c r="AL27" s="15">
        <f t="shared" si="13"/>
        <v>44.72939511850018</v>
      </c>
      <c r="AM27" s="15">
        <v>1138.7</v>
      </c>
      <c r="AN27" s="15">
        <v>0</v>
      </c>
      <c r="AO27" s="15">
        <f t="shared" si="14"/>
        <v>0</v>
      </c>
      <c r="AP27" s="16">
        <v>0</v>
      </c>
      <c r="AQ27" s="16">
        <v>0</v>
      </c>
      <c r="AR27" s="15" t="e">
        <f t="shared" si="15"/>
        <v>#DIV/0!</v>
      </c>
      <c r="AS27" s="16">
        <v>6</v>
      </c>
      <c r="AT27" s="16">
        <v>0</v>
      </c>
      <c r="AU27" s="15">
        <f t="shared" si="16"/>
        <v>0</v>
      </c>
      <c r="AV27" s="16">
        <v>2636.9</v>
      </c>
      <c r="AW27" s="16">
        <v>437.3</v>
      </c>
      <c r="AX27" s="15">
        <f t="shared" si="0"/>
        <v>16.583867420076608</v>
      </c>
      <c r="AY27" s="16">
        <v>531.2</v>
      </c>
      <c r="AZ27" s="16">
        <v>78</v>
      </c>
      <c r="BA27" s="15">
        <f t="shared" si="17"/>
        <v>14.683734939759036</v>
      </c>
      <c r="BB27" s="15">
        <v>523.1</v>
      </c>
      <c r="BC27" s="16">
        <v>78</v>
      </c>
      <c r="BD27" s="15">
        <f t="shared" si="26"/>
        <v>14.911106862932517</v>
      </c>
      <c r="BE27" s="16">
        <v>228.8</v>
      </c>
      <c r="BF27" s="16">
        <v>0</v>
      </c>
      <c r="BG27" s="15">
        <f t="shared" si="18"/>
        <v>0</v>
      </c>
      <c r="BH27" s="16">
        <v>147.3</v>
      </c>
      <c r="BI27" s="16">
        <v>0</v>
      </c>
      <c r="BJ27" s="15">
        <f t="shared" si="19"/>
        <v>0</v>
      </c>
      <c r="BK27" s="16">
        <v>1254.7</v>
      </c>
      <c r="BL27" s="16">
        <v>313.7</v>
      </c>
      <c r="BM27" s="15">
        <f t="shared" si="20"/>
        <v>25.00199250816928</v>
      </c>
      <c r="BN27" s="17">
        <v>0</v>
      </c>
      <c r="BO27" s="17">
        <v>0</v>
      </c>
      <c r="BP27" s="15" t="e">
        <f t="shared" si="21"/>
        <v>#DIV/0!</v>
      </c>
      <c r="BQ27" s="17">
        <v>0</v>
      </c>
      <c r="BR27" s="17">
        <v>0</v>
      </c>
      <c r="BS27" s="15" t="e">
        <f t="shared" si="22"/>
        <v>#DIV/0!</v>
      </c>
      <c r="BT27" s="16">
        <v>0</v>
      </c>
      <c r="BU27" s="17">
        <v>0</v>
      </c>
      <c r="BV27" s="15" t="e">
        <f t="shared" si="23"/>
        <v>#DIV/0!</v>
      </c>
      <c r="BW27" s="15">
        <f t="shared" si="1"/>
        <v>-8.500000000000455</v>
      </c>
      <c r="BX27" s="15">
        <f t="shared" si="24"/>
        <v>108.19999999999999</v>
      </c>
      <c r="BY27" s="15"/>
      <c r="BZ27" s="6"/>
      <c r="CA27" s="6"/>
      <c r="CB27" s="6"/>
      <c r="CC27" s="6"/>
      <c r="CD27" s="6"/>
      <c r="CE27" s="6"/>
      <c r="CF27" s="6"/>
      <c r="CG27" s="6"/>
    </row>
    <row r="28" spans="1:85" ht="20.25">
      <c r="A28" s="21">
        <v>13</v>
      </c>
      <c r="B28" s="22" t="s">
        <v>51</v>
      </c>
      <c r="C28" s="15">
        <f t="shared" si="2"/>
        <v>3711.6000000000004</v>
      </c>
      <c r="D28" s="15">
        <f t="shared" si="2"/>
        <v>568.1999999999999</v>
      </c>
      <c r="E28" s="15">
        <f t="shared" si="3"/>
        <v>15.308761720012928</v>
      </c>
      <c r="F28" s="16">
        <f>I28+L28+O28+R28+U28+X28+AA28+AD28+15+10</f>
        <v>362.70000000000005</v>
      </c>
      <c r="G28" s="16">
        <f>J28+M28+P28+S28+V28+Y28+AB28+AE28+9.7</f>
        <v>4.799999999999997</v>
      </c>
      <c r="H28" s="15">
        <f t="shared" si="4"/>
        <v>1.3234077750206774</v>
      </c>
      <c r="I28" s="16">
        <v>101.4</v>
      </c>
      <c r="J28" s="16">
        <v>9.2</v>
      </c>
      <c r="K28" s="15">
        <f t="shared" si="5"/>
        <v>9.072978303747533</v>
      </c>
      <c r="L28" s="16">
        <v>10.2</v>
      </c>
      <c r="M28" s="16">
        <v>1.3</v>
      </c>
      <c r="N28" s="15">
        <f t="shared" si="6"/>
        <v>12.745098039215689</v>
      </c>
      <c r="O28" s="16">
        <v>54.5</v>
      </c>
      <c r="P28" s="16">
        <v>0.3</v>
      </c>
      <c r="Q28" s="15">
        <f t="shared" si="25"/>
        <v>0.5504587155963302</v>
      </c>
      <c r="R28" s="16">
        <v>132.6</v>
      </c>
      <c r="S28" s="16">
        <v>0.7</v>
      </c>
      <c r="T28" s="15">
        <f t="shared" si="7"/>
        <v>0.5279034690799396</v>
      </c>
      <c r="U28" s="16">
        <v>30</v>
      </c>
      <c r="V28" s="16">
        <v>7.9</v>
      </c>
      <c r="W28" s="15">
        <f t="shared" si="8"/>
        <v>26.333333333333336</v>
      </c>
      <c r="X28" s="16"/>
      <c r="Y28" s="16"/>
      <c r="Z28" s="15" t="e">
        <f t="shared" si="9"/>
        <v>#DIV/0!</v>
      </c>
      <c r="AA28" s="16">
        <v>9</v>
      </c>
      <c r="AB28" s="16">
        <v>-24.3</v>
      </c>
      <c r="AC28" s="15">
        <f t="shared" si="10"/>
        <v>-270</v>
      </c>
      <c r="AD28" s="16"/>
      <c r="AE28" s="16"/>
      <c r="AF28" s="15" t="e">
        <f t="shared" si="11"/>
        <v>#DIV/0!</v>
      </c>
      <c r="AG28" s="16">
        <v>3348.9</v>
      </c>
      <c r="AH28" s="16">
        <v>563.4</v>
      </c>
      <c r="AI28" s="15">
        <f t="shared" si="12"/>
        <v>16.82343456060199</v>
      </c>
      <c r="AJ28" s="15">
        <v>2017.9</v>
      </c>
      <c r="AK28" s="15">
        <v>358.2</v>
      </c>
      <c r="AL28" s="15">
        <f t="shared" si="13"/>
        <v>17.75112740968333</v>
      </c>
      <c r="AM28" s="15">
        <v>731.1</v>
      </c>
      <c r="AN28" s="15">
        <v>196.9</v>
      </c>
      <c r="AO28" s="15">
        <f t="shared" si="14"/>
        <v>26.932020243468745</v>
      </c>
      <c r="AP28" s="16">
        <v>0</v>
      </c>
      <c r="AQ28" s="16">
        <v>0</v>
      </c>
      <c r="AR28" s="15" t="e">
        <f t="shared" si="15"/>
        <v>#DIV/0!</v>
      </c>
      <c r="AS28" s="16">
        <v>15</v>
      </c>
      <c r="AT28" s="16">
        <v>0</v>
      </c>
      <c r="AU28" s="15">
        <f t="shared" si="16"/>
        <v>0</v>
      </c>
      <c r="AV28" s="16">
        <v>3722.7</v>
      </c>
      <c r="AW28" s="16">
        <v>555.8</v>
      </c>
      <c r="AX28" s="15">
        <f t="shared" si="0"/>
        <v>14.930023907379052</v>
      </c>
      <c r="AY28" s="16">
        <v>693</v>
      </c>
      <c r="AZ28" s="16">
        <v>97.8</v>
      </c>
      <c r="BA28" s="15">
        <f t="shared" si="17"/>
        <v>14.112554112554113</v>
      </c>
      <c r="BB28" s="15">
        <v>683.6</v>
      </c>
      <c r="BC28" s="16">
        <v>97.8</v>
      </c>
      <c r="BD28" s="15">
        <f t="shared" si="26"/>
        <v>14.306612053832648</v>
      </c>
      <c r="BE28" s="16">
        <v>410.7</v>
      </c>
      <c r="BF28" s="16">
        <v>0</v>
      </c>
      <c r="BG28" s="15">
        <f t="shared" si="18"/>
        <v>0</v>
      </c>
      <c r="BH28" s="16">
        <v>137.9</v>
      </c>
      <c r="BI28" s="16">
        <v>27.7</v>
      </c>
      <c r="BJ28" s="15">
        <f t="shared" si="19"/>
        <v>20.087019579405364</v>
      </c>
      <c r="BK28" s="16">
        <v>1513.8</v>
      </c>
      <c r="BL28" s="16">
        <v>378.4</v>
      </c>
      <c r="BM28" s="15">
        <f t="shared" si="20"/>
        <v>24.996697053771964</v>
      </c>
      <c r="BN28" s="17">
        <v>0</v>
      </c>
      <c r="BO28" s="17">
        <v>0</v>
      </c>
      <c r="BP28" s="15" t="e">
        <f t="shared" si="21"/>
        <v>#DIV/0!</v>
      </c>
      <c r="BQ28" s="17">
        <v>0</v>
      </c>
      <c r="BR28" s="17">
        <v>0</v>
      </c>
      <c r="BS28" s="15" t="e">
        <f t="shared" si="22"/>
        <v>#DIV/0!</v>
      </c>
      <c r="BT28" s="16">
        <v>0</v>
      </c>
      <c r="BU28" s="17">
        <v>0</v>
      </c>
      <c r="BV28" s="15" t="e">
        <f t="shared" si="23"/>
        <v>#DIV/0!</v>
      </c>
      <c r="BW28" s="15">
        <f t="shared" si="1"/>
        <v>-11.099999999999454</v>
      </c>
      <c r="BX28" s="15">
        <f t="shared" si="24"/>
        <v>12.399999999999977</v>
      </c>
      <c r="BY28" s="15"/>
      <c r="BZ28" s="6"/>
      <c r="CA28" s="6"/>
      <c r="CB28" s="6"/>
      <c r="CC28" s="6"/>
      <c r="CD28" s="6"/>
      <c r="CE28" s="6"/>
      <c r="CF28" s="6"/>
      <c r="CG28" s="6"/>
    </row>
    <row r="29" spans="1:85" ht="20.25">
      <c r="A29" s="21">
        <v>14</v>
      </c>
      <c r="B29" s="22" t="s">
        <v>52</v>
      </c>
      <c r="C29" s="15">
        <f t="shared" si="2"/>
        <v>2981.9</v>
      </c>
      <c r="D29" s="15">
        <f t="shared" si="2"/>
        <v>453.8</v>
      </c>
      <c r="E29" s="15">
        <f t="shared" si="3"/>
        <v>15.218484858647171</v>
      </c>
      <c r="F29" s="16">
        <f>I29+L29+O29+R29+U29+X29+AA29+AD29+17+10</f>
        <v>259.9</v>
      </c>
      <c r="G29" s="16">
        <f>J29+M29+P29+S29+V29+Y29+AB29+AE29+2.3</f>
        <v>16.5</v>
      </c>
      <c r="H29" s="15">
        <f t="shared" si="4"/>
        <v>6.348595613697576</v>
      </c>
      <c r="I29" s="16">
        <v>66.4</v>
      </c>
      <c r="J29" s="16">
        <v>13</v>
      </c>
      <c r="K29" s="15">
        <f t="shared" si="5"/>
        <v>19.57831325301205</v>
      </c>
      <c r="L29" s="16">
        <v>2.3</v>
      </c>
      <c r="M29" s="16">
        <v>0</v>
      </c>
      <c r="N29" s="15">
        <f t="shared" si="6"/>
        <v>0</v>
      </c>
      <c r="O29" s="16">
        <v>40.9</v>
      </c>
      <c r="P29" s="16">
        <v>0.3</v>
      </c>
      <c r="Q29" s="15">
        <f t="shared" si="25"/>
        <v>0.7334963325183375</v>
      </c>
      <c r="R29" s="16">
        <v>113.3</v>
      </c>
      <c r="S29" s="16">
        <v>0.6</v>
      </c>
      <c r="T29" s="15">
        <f t="shared" si="7"/>
        <v>0.5295675198587819</v>
      </c>
      <c r="U29" s="16">
        <v>8</v>
      </c>
      <c r="V29" s="16">
        <v>0.3</v>
      </c>
      <c r="W29" s="15">
        <f t="shared" si="8"/>
        <v>3.75</v>
      </c>
      <c r="X29" s="16"/>
      <c r="Y29" s="16"/>
      <c r="Z29" s="15" t="e">
        <f t="shared" si="9"/>
        <v>#DIV/0!</v>
      </c>
      <c r="AA29" s="16">
        <v>2</v>
      </c>
      <c r="AB29" s="16">
        <v>0</v>
      </c>
      <c r="AC29" s="15">
        <f t="shared" si="10"/>
        <v>0</v>
      </c>
      <c r="AD29" s="16"/>
      <c r="AE29" s="16"/>
      <c r="AF29" s="15" t="e">
        <f t="shared" si="11"/>
        <v>#DIV/0!</v>
      </c>
      <c r="AG29" s="16">
        <v>2722</v>
      </c>
      <c r="AH29" s="16">
        <v>437.3</v>
      </c>
      <c r="AI29" s="15">
        <f t="shared" si="12"/>
        <v>16.06539309331374</v>
      </c>
      <c r="AJ29" s="15">
        <v>1616.5</v>
      </c>
      <c r="AK29" s="15">
        <v>429.2</v>
      </c>
      <c r="AL29" s="15">
        <f t="shared" si="13"/>
        <v>26.55119084441695</v>
      </c>
      <c r="AM29" s="15">
        <v>537.1</v>
      </c>
      <c r="AN29" s="15">
        <v>0</v>
      </c>
      <c r="AO29" s="15">
        <f t="shared" si="14"/>
        <v>0</v>
      </c>
      <c r="AP29" s="16">
        <v>0</v>
      </c>
      <c r="AQ29" s="16">
        <v>0</v>
      </c>
      <c r="AR29" s="15" t="e">
        <f t="shared" si="15"/>
        <v>#DIV/0!</v>
      </c>
      <c r="AS29" s="16">
        <v>10</v>
      </c>
      <c r="AT29" s="16">
        <v>0</v>
      </c>
      <c r="AU29" s="15">
        <f t="shared" si="16"/>
        <v>0</v>
      </c>
      <c r="AV29" s="16">
        <v>2994.4</v>
      </c>
      <c r="AW29" s="16">
        <v>475.8</v>
      </c>
      <c r="AX29" s="15">
        <f t="shared" si="0"/>
        <v>15.889660699973282</v>
      </c>
      <c r="AY29" s="16">
        <v>577.9</v>
      </c>
      <c r="AZ29" s="16">
        <v>96.5</v>
      </c>
      <c r="BA29" s="15">
        <f t="shared" si="17"/>
        <v>16.698390725038934</v>
      </c>
      <c r="BB29" s="15">
        <v>569.8</v>
      </c>
      <c r="BC29" s="16">
        <v>96.5</v>
      </c>
      <c r="BD29" s="15">
        <f t="shared" si="26"/>
        <v>16.93576693576694</v>
      </c>
      <c r="BE29" s="16">
        <v>323.7</v>
      </c>
      <c r="BF29" s="16">
        <v>0</v>
      </c>
      <c r="BG29" s="15">
        <f t="shared" si="18"/>
        <v>0</v>
      </c>
      <c r="BH29" s="16">
        <v>110.2</v>
      </c>
      <c r="BI29" s="16">
        <v>37.7</v>
      </c>
      <c r="BJ29" s="15">
        <f t="shared" si="19"/>
        <v>34.21052631578947</v>
      </c>
      <c r="BK29" s="16">
        <v>1337.6</v>
      </c>
      <c r="BL29" s="16">
        <v>334.4</v>
      </c>
      <c r="BM29" s="15">
        <f t="shared" si="20"/>
        <v>25</v>
      </c>
      <c r="BN29" s="17">
        <v>0</v>
      </c>
      <c r="BO29" s="17">
        <v>0</v>
      </c>
      <c r="BP29" s="15" t="e">
        <f t="shared" si="21"/>
        <v>#DIV/0!</v>
      </c>
      <c r="BQ29" s="17">
        <v>0</v>
      </c>
      <c r="BR29" s="17">
        <v>0</v>
      </c>
      <c r="BS29" s="15" t="e">
        <f t="shared" si="22"/>
        <v>#DIV/0!</v>
      </c>
      <c r="BT29" s="16">
        <v>0</v>
      </c>
      <c r="BU29" s="17">
        <v>0</v>
      </c>
      <c r="BV29" s="15" t="e">
        <f t="shared" si="23"/>
        <v>#DIV/0!</v>
      </c>
      <c r="BW29" s="15">
        <f t="shared" si="1"/>
        <v>-12.5</v>
      </c>
      <c r="BX29" s="15">
        <f t="shared" si="24"/>
        <v>-22</v>
      </c>
      <c r="BY29" s="15"/>
      <c r="BZ29" s="6"/>
      <c r="CA29" s="6"/>
      <c r="CB29" s="6"/>
      <c r="CC29" s="6"/>
      <c r="CD29" s="6"/>
      <c r="CE29" s="6"/>
      <c r="CF29" s="6"/>
      <c r="CG29" s="6"/>
    </row>
    <row r="30" spans="1:85" ht="20.25">
      <c r="A30" s="21">
        <v>15</v>
      </c>
      <c r="B30" s="22" t="s">
        <v>53</v>
      </c>
      <c r="C30" s="15">
        <f t="shared" si="2"/>
        <v>2156.8</v>
      </c>
      <c r="D30" s="15">
        <f t="shared" si="2"/>
        <v>383.59999999999997</v>
      </c>
      <c r="E30" s="15">
        <f t="shared" si="3"/>
        <v>17.78560830860534</v>
      </c>
      <c r="F30" s="16">
        <f>I30+L30+O30+R30+U30+X30+AA30+AD30+6+10</f>
        <v>385.9</v>
      </c>
      <c r="G30" s="16">
        <f>J30+M30+P30+S30+V30+Y30+AB30+AE30+1.9+0.5</f>
        <v>37.2</v>
      </c>
      <c r="H30" s="15">
        <f t="shared" si="4"/>
        <v>9.639803057786994</v>
      </c>
      <c r="I30" s="16">
        <v>142.1</v>
      </c>
      <c r="J30" s="16">
        <v>18.3</v>
      </c>
      <c r="K30" s="15">
        <f t="shared" si="5"/>
        <v>12.878254750175932</v>
      </c>
      <c r="L30" s="16">
        <v>40.3</v>
      </c>
      <c r="M30" s="16">
        <v>0</v>
      </c>
      <c r="N30" s="15">
        <f t="shared" si="6"/>
        <v>0</v>
      </c>
      <c r="O30" s="16">
        <v>47.7</v>
      </c>
      <c r="P30" s="16">
        <v>0.1</v>
      </c>
      <c r="Q30" s="15">
        <f t="shared" si="25"/>
        <v>0.20964360587002098</v>
      </c>
      <c r="R30" s="16">
        <v>121.8</v>
      </c>
      <c r="S30" s="16">
        <v>14.2</v>
      </c>
      <c r="T30" s="15">
        <f t="shared" si="7"/>
        <v>11.658456486042693</v>
      </c>
      <c r="U30" s="16">
        <v>15</v>
      </c>
      <c r="V30" s="16">
        <v>0.7</v>
      </c>
      <c r="W30" s="15">
        <f t="shared" si="8"/>
        <v>4.666666666666666</v>
      </c>
      <c r="X30" s="16"/>
      <c r="Y30" s="16"/>
      <c r="Z30" s="15" t="e">
        <f t="shared" si="9"/>
        <v>#DIV/0!</v>
      </c>
      <c r="AA30" s="16">
        <v>3</v>
      </c>
      <c r="AB30" s="16">
        <v>1.5</v>
      </c>
      <c r="AC30" s="15">
        <f t="shared" si="10"/>
        <v>50</v>
      </c>
      <c r="AD30" s="16"/>
      <c r="AE30" s="16"/>
      <c r="AF30" s="15" t="e">
        <f t="shared" si="11"/>
        <v>#DIV/0!</v>
      </c>
      <c r="AG30" s="16">
        <v>1770.9</v>
      </c>
      <c r="AH30" s="16">
        <v>346.4</v>
      </c>
      <c r="AI30" s="15">
        <f t="shared" si="12"/>
        <v>19.560675362809867</v>
      </c>
      <c r="AJ30" s="15">
        <v>999.5</v>
      </c>
      <c r="AK30" s="15">
        <v>338.3</v>
      </c>
      <c r="AL30" s="15">
        <f t="shared" si="13"/>
        <v>33.84692346173087</v>
      </c>
      <c r="AM30" s="15">
        <v>602.7</v>
      </c>
      <c r="AN30" s="15">
        <v>0</v>
      </c>
      <c r="AO30" s="15">
        <f t="shared" si="14"/>
        <v>0</v>
      </c>
      <c r="AP30" s="16">
        <v>0</v>
      </c>
      <c r="AQ30" s="16">
        <v>0</v>
      </c>
      <c r="AR30" s="15" t="e">
        <f t="shared" si="15"/>
        <v>#DIV/0!</v>
      </c>
      <c r="AS30" s="16">
        <v>6</v>
      </c>
      <c r="AT30" s="16">
        <v>0</v>
      </c>
      <c r="AU30" s="15">
        <f t="shared" si="16"/>
        <v>0</v>
      </c>
      <c r="AV30" s="16">
        <v>2166.1</v>
      </c>
      <c r="AW30" s="16">
        <v>380.2</v>
      </c>
      <c r="AX30" s="15">
        <f t="shared" si="0"/>
        <v>17.552282904759707</v>
      </c>
      <c r="AY30" s="16">
        <v>553.9</v>
      </c>
      <c r="AZ30" s="16">
        <v>91</v>
      </c>
      <c r="BA30" s="15">
        <f t="shared" si="17"/>
        <v>16.428958295721248</v>
      </c>
      <c r="BB30" s="15">
        <v>545.4</v>
      </c>
      <c r="BC30" s="16">
        <v>91</v>
      </c>
      <c r="BD30" s="15">
        <f t="shared" si="26"/>
        <v>16.685001833516687</v>
      </c>
      <c r="BE30" s="16">
        <v>281.9</v>
      </c>
      <c r="BF30" s="16">
        <v>0</v>
      </c>
      <c r="BG30" s="15">
        <f t="shared" si="18"/>
        <v>0</v>
      </c>
      <c r="BH30" s="16">
        <v>196.5</v>
      </c>
      <c r="BI30" s="16">
        <v>15</v>
      </c>
      <c r="BJ30" s="15">
        <f t="shared" si="19"/>
        <v>7.633587786259542</v>
      </c>
      <c r="BK30" s="16">
        <v>1072.8</v>
      </c>
      <c r="BL30" s="16">
        <v>268.2</v>
      </c>
      <c r="BM30" s="15">
        <f t="shared" si="20"/>
        <v>25</v>
      </c>
      <c r="BN30" s="17">
        <v>0</v>
      </c>
      <c r="BO30" s="17">
        <v>0</v>
      </c>
      <c r="BP30" s="15" t="e">
        <f t="shared" si="21"/>
        <v>#DIV/0!</v>
      </c>
      <c r="BQ30" s="17">
        <v>0</v>
      </c>
      <c r="BR30" s="17">
        <v>0</v>
      </c>
      <c r="BS30" s="15" t="e">
        <f t="shared" si="22"/>
        <v>#DIV/0!</v>
      </c>
      <c r="BT30" s="16">
        <v>0</v>
      </c>
      <c r="BU30" s="17">
        <v>0</v>
      </c>
      <c r="BV30" s="15" t="e">
        <f t="shared" si="23"/>
        <v>#DIV/0!</v>
      </c>
      <c r="BW30" s="15">
        <f t="shared" si="1"/>
        <v>-9.299999999999727</v>
      </c>
      <c r="BX30" s="15">
        <f t="shared" si="24"/>
        <v>3.3999999999999773</v>
      </c>
      <c r="BY30" s="15"/>
      <c r="BZ30" s="6"/>
      <c r="CA30" s="6"/>
      <c r="CB30" s="6"/>
      <c r="CC30" s="6"/>
      <c r="CD30" s="6"/>
      <c r="CE30" s="6"/>
      <c r="CF30" s="6"/>
      <c r="CG30" s="6"/>
    </row>
    <row r="31" spans="1:85" ht="20.25">
      <c r="A31" s="21">
        <v>16</v>
      </c>
      <c r="B31" s="22" t="s">
        <v>54</v>
      </c>
      <c r="C31" s="15">
        <f t="shared" si="2"/>
        <v>1897</v>
      </c>
      <c r="D31" s="15">
        <f t="shared" si="2"/>
        <v>338.4</v>
      </c>
      <c r="E31" s="15">
        <f t="shared" si="3"/>
        <v>17.83869267264101</v>
      </c>
      <c r="F31" s="16">
        <f>I31+L31+O31+R31+U31+X31+AA31+AD31+6+10</f>
        <v>407.9</v>
      </c>
      <c r="G31" s="16">
        <f>J31+M31+P31+S31+V31+Y31+AB31+AE31+2.6</f>
        <v>31</v>
      </c>
      <c r="H31" s="15">
        <f t="shared" si="4"/>
        <v>7.599901936749204</v>
      </c>
      <c r="I31" s="16">
        <v>154.4</v>
      </c>
      <c r="J31" s="16">
        <v>20.4</v>
      </c>
      <c r="K31" s="15">
        <f t="shared" si="5"/>
        <v>13.21243523316062</v>
      </c>
      <c r="L31" s="16">
        <v>52.5</v>
      </c>
      <c r="M31" s="16">
        <v>0</v>
      </c>
      <c r="N31" s="15">
        <f t="shared" si="6"/>
        <v>0</v>
      </c>
      <c r="O31" s="16">
        <v>55.9</v>
      </c>
      <c r="P31" s="16">
        <v>2.1</v>
      </c>
      <c r="Q31" s="15">
        <f t="shared" si="25"/>
        <v>3.7567084078711988</v>
      </c>
      <c r="R31" s="16">
        <v>101.2</v>
      </c>
      <c r="S31" s="16">
        <v>1.2</v>
      </c>
      <c r="T31" s="15">
        <f t="shared" si="7"/>
        <v>1.185770750988142</v>
      </c>
      <c r="U31" s="16">
        <v>26</v>
      </c>
      <c r="V31" s="16">
        <v>4.7</v>
      </c>
      <c r="W31" s="15">
        <f t="shared" si="8"/>
        <v>18.076923076923077</v>
      </c>
      <c r="X31" s="16"/>
      <c r="Y31" s="16"/>
      <c r="Z31" s="15" t="e">
        <f t="shared" si="9"/>
        <v>#DIV/0!</v>
      </c>
      <c r="AA31" s="16">
        <v>1.9</v>
      </c>
      <c r="AB31" s="16">
        <v>0</v>
      </c>
      <c r="AC31" s="15">
        <f t="shared" si="10"/>
        <v>0</v>
      </c>
      <c r="AD31" s="16"/>
      <c r="AE31" s="16"/>
      <c r="AF31" s="15" t="e">
        <f t="shared" si="11"/>
        <v>#DIV/0!</v>
      </c>
      <c r="AG31" s="16">
        <v>1489.1</v>
      </c>
      <c r="AH31" s="16">
        <v>307.4</v>
      </c>
      <c r="AI31" s="15">
        <f t="shared" si="12"/>
        <v>20.64334161574105</v>
      </c>
      <c r="AJ31" s="15">
        <v>678.4</v>
      </c>
      <c r="AK31" s="15">
        <v>299.3</v>
      </c>
      <c r="AL31" s="15">
        <f t="shared" si="13"/>
        <v>44.1185141509434</v>
      </c>
      <c r="AM31" s="15">
        <v>667.7</v>
      </c>
      <c r="AN31" s="15">
        <v>0</v>
      </c>
      <c r="AO31" s="15">
        <f t="shared" si="14"/>
        <v>0</v>
      </c>
      <c r="AP31" s="16">
        <v>0</v>
      </c>
      <c r="AQ31" s="16">
        <v>0</v>
      </c>
      <c r="AR31" s="15" t="e">
        <f t="shared" si="15"/>
        <v>#DIV/0!</v>
      </c>
      <c r="AS31" s="16">
        <v>15</v>
      </c>
      <c r="AT31" s="16">
        <v>0</v>
      </c>
      <c r="AU31" s="15">
        <f t="shared" si="16"/>
        <v>0</v>
      </c>
      <c r="AV31" s="16">
        <v>1906.3</v>
      </c>
      <c r="AW31" s="16">
        <v>344.1</v>
      </c>
      <c r="AX31" s="15">
        <f t="shared" si="0"/>
        <v>18.05067408067985</v>
      </c>
      <c r="AY31" s="16">
        <v>576</v>
      </c>
      <c r="AZ31" s="16">
        <v>76.5</v>
      </c>
      <c r="BA31" s="15">
        <f t="shared" si="17"/>
        <v>13.28125</v>
      </c>
      <c r="BB31" s="15">
        <v>567.9</v>
      </c>
      <c r="BC31" s="16">
        <v>76.5</v>
      </c>
      <c r="BD31" s="15">
        <f t="shared" si="26"/>
        <v>13.47068145800317</v>
      </c>
      <c r="BE31" s="16">
        <v>187.4</v>
      </c>
      <c r="BF31" s="16">
        <v>0</v>
      </c>
      <c r="BG31" s="15">
        <f t="shared" si="18"/>
        <v>0</v>
      </c>
      <c r="BH31" s="16">
        <v>77</v>
      </c>
      <c r="BI31" s="16">
        <v>8.6</v>
      </c>
      <c r="BJ31" s="15">
        <f t="shared" si="19"/>
        <v>11.168831168831169</v>
      </c>
      <c r="BK31" s="16">
        <v>1007.3</v>
      </c>
      <c r="BL31" s="16">
        <v>251.8</v>
      </c>
      <c r="BM31" s="15">
        <f t="shared" si="20"/>
        <v>24.997518117740498</v>
      </c>
      <c r="BN31" s="17">
        <v>0</v>
      </c>
      <c r="BO31" s="17">
        <v>0</v>
      </c>
      <c r="BP31" s="15" t="e">
        <f t="shared" si="21"/>
        <v>#DIV/0!</v>
      </c>
      <c r="BQ31" s="17">
        <v>0</v>
      </c>
      <c r="BR31" s="17">
        <v>0</v>
      </c>
      <c r="BS31" s="15" t="e">
        <f t="shared" si="22"/>
        <v>#DIV/0!</v>
      </c>
      <c r="BT31" s="16">
        <v>0</v>
      </c>
      <c r="BU31" s="17">
        <v>0</v>
      </c>
      <c r="BV31" s="15" t="e">
        <f t="shared" si="23"/>
        <v>#DIV/0!</v>
      </c>
      <c r="BW31" s="15">
        <f t="shared" si="1"/>
        <v>-9.299999999999955</v>
      </c>
      <c r="BX31" s="15">
        <f t="shared" si="24"/>
        <v>-5.7000000000000455</v>
      </c>
      <c r="BY31" s="15"/>
      <c r="BZ31" s="6"/>
      <c r="CA31" s="6"/>
      <c r="CB31" s="6"/>
      <c r="CC31" s="6"/>
      <c r="CD31" s="6"/>
      <c r="CE31" s="6"/>
      <c r="CF31" s="6"/>
      <c r="CG31" s="6"/>
    </row>
    <row r="32" spans="1:85" ht="20.25">
      <c r="A32" s="21">
        <v>17</v>
      </c>
      <c r="B32" s="22" t="s">
        <v>55</v>
      </c>
      <c r="C32" s="15">
        <f t="shared" si="2"/>
        <v>2618.7</v>
      </c>
      <c r="D32" s="15">
        <f t="shared" si="2"/>
        <v>412.1</v>
      </c>
      <c r="E32" s="15">
        <f t="shared" si="3"/>
        <v>15.736815977393364</v>
      </c>
      <c r="F32" s="16">
        <f>I32+L32+O32+R32+U32+X32+AA32+AD32+24+10</f>
        <v>349.6</v>
      </c>
      <c r="G32" s="16">
        <f>J32+M32+P32+S32+V32+Y32+AB32+AE32+2.2+7.6</f>
        <v>24</v>
      </c>
      <c r="H32" s="15">
        <f t="shared" si="4"/>
        <v>6.864988558352403</v>
      </c>
      <c r="I32" s="16">
        <v>129.9</v>
      </c>
      <c r="J32" s="16">
        <v>11.8</v>
      </c>
      <c r="K32" s="15">
        <f t="shared" si="5"/>
        <v>9.083910700538876</v>
      </c>
      <c r="L32" s="16">
        <v>10.2</v>
      </c>
      <c r="M32" s="16">
        <v>0</v>
      </c>
      <c r="N32" s="15">
        <f t="shared" si="6"/>
        <v>0</v>
      </c>
      <c r="O32" s="16">
        <v>47.7</v>
      </c>
      <c r="P32" s="16">
        <v>0.1</v>
      </c>
      <c r="Q32" s="15">
        <f t="shared" si="25"/>
        <v>0.20964360587002098</v>
      </c>
      <c r="R32" s="16">
        <v>121.8</v>
      </c>
      <c r="S32" s="16">
        <v>1.3</v>
      </c>
      <c r="T32" s="15">
        <f t="shared" si="7"/>
        <v>1.0673234811165846</v>
      </c>
      <c r="U32" s="16">
        <v>3</v>
      </c>
      <c r="V32" s="16">
        <v>0</v>
      </c>
      <c r="W32" s="15">
        <f t="shared" si="8"/>
        <v>0</v>
      </c>
      <c r="X32" s="16"/>
      <c r="Y32" s="16"/>
      <c r="Z32" s="15" t="e">
        <f t="shared" si="9"/>
        <v>#DIV/0!</v>
      </c>
      <c r="AA32" s="16">
        <v>3</v>
      </c>
      <c r="AB32" s="16">
        <v>1</v>
      </c>
      <c r="AC32" s="15">
        <f t="shared" si="10"/>
        <v>33.33333333333333</v>
      </c>
      <c r="AD32" s="16"/>
      <c r="AE32" s="16"/>
      <c r="AF32" s="15" t="e">
        <f t="shared" si="11"/>
        <v>#DIV/0!</v>
      </c>
      <c r="AG32" s="16">
        <v>2269.1</v>
      </c>
      <c r="AH32" s="16">
        <v>388.1</v>
      </c>
      <c r="AI32" s="15">
        <f t="shared" si="12"/>
        <v>17.103697501211936</v>
      </c>
      <c r="AJ32" s="15">
        <v>1734.9</v>
      </c>
      <c r="AK32" s="15">
        <v>367.7</v>
      </c>
      <c r="AL32" s="15">
        <f t="shared" si="13"/>
        <v>21.194305147270732</v>
      </c>
      <c r="AM32" s="15">
        <v>231.5</v>
      </c>
      <c r="AN32" s="15">
        <v>0</v>
      </c>
      <c r="AO32" s="15">
        <f t="shared" si="14"/>
        <v>0</v>
      </c>
      <c r="AP32" s="16">
        <v>0</v>
      </c>
      <c r="AQ32" s="16">
        <v>0</v>
      </c>
      <c r="AR32" s="15" t="e">
        <f t="shared" si="15"/>
        <v>#DIV/0!</v>
      </c>
      <c r="AS32" s="16">
        <v>11</v>
      </c>
      <c r="AT32" s="16">
        <v>0</v>
      </c>
      <c r="AU32" s="15">
        <f t="shared" si="16"/>
        <v>0</v>
      </c>
      <c r="AV32" s="16">
        <v>2628.4</v>
      </c>
      <c r="AW32" s="16">
        <v>458.7</v>
      </c>
      <c r="AX32" s="15">
        <f t="shared" si="0"/>
        <v>17.451681631410743</v>
      </c>
      <c r="AY32" s="16">
        <v>595.7</v>
      </c>
      <c r="AZ32" s="16">
        <v>83.8</v>
      </c>
      <c r="BA32" s="15">
        <f t="shared" si="17"/>
        <v>14.067483632701022</v>
      </c>
      <c r="BB32" s="15">
        <v>587.1</v>
      </c>
      <c r="BC32" s="16">
        <v>83.8</v>
      </c>
      <c r="BD32" s="15">
        <f t="shared" si="26"/>
        <v>14.273547947538749</v>
      </c>
      <c r="BE32" s="16">
        <v>359.6</v>
      </c>
      <c r="BF32" s="16">
        <v>0</v>
      </c>
      <c r="BG32" s="15">
        <f t="shared" si="18"/>
        <v>0</v>
      </c>
      <c r="BH32" s="16">
        <v>90.4</v>
      </c>
      <c r="BI32" s="16">
        <v>20</v>
      </c>
      <c r="BJ32" s="15">
        <f t="shared" si="19"/>
        <v>22.123893805309734</v>
      </c>
      <c r="BK32" s="16">
        <v>1371</v>
      </c>
      <c r="BL32" s="16">
        <v>342.7</v>
      </c>
      <c r="BM32" s="15">
        <f t="shared" si="20"/>
        <v>24.9963530269876</v>
      </c>
      <c r="BN32" s="17">
        <v>0</v>
      </c>
      <c r="BO32" s="17">
        <v>0</v>
      </c>
      <c r="BP32" s="15" t="e">
        <f t="shared" si="21"/>
        <v>#DIV/0!</v>
      </c>
      <c r="BQ32" s="17">
        <v>0</v>
      </c>
      <c r="BR32" s="17">
        <v>0</v>
      </c>
      <c r="BS32" s="15" t="e">
        <f t="shared" si="22"/>
        <v>#DIV/0!</v>
      </c>
      <c r="BT32" s="16">
        <v>0</v>
      </c>
      <c r="BU32" s="17">
        <v>0</v>
      </c>
      <c r="BV32" s="15" t="e">
        <f t="shared" si="23"/>
        <v>#DIV/0!</v>
      </c>
      <c r="BW32" s="15">
        <f t="shared" si="1"/>
        <v>-9.700000000000273</v>
      </c>
      <c r="BX32" s="15">
        <f t="shared" si="24"/>
        <v>-46.599999999999966</v>
      </c>
      <c r="BY32" s="15"/>
      <c r="BZ32" s="6"/>
      <c r="CA32" s="6"/>
      <c r="CB32" s="6"/>
      <c r="CC32" s="6"/>
      <c r="CD32" s="6"/>
      <c r="CE32" s="6"/>
      <c r="CF32" s="6"/>
      <c r="CG32" s="6"/>
    </row>
    <row r="33" spans="1:85" ht="20.25">
      <c r="A33" s="21">
        <v>18</v>
      </c>
      <c r="B33" s="22" t="s">
        <v>56</v>
      </c>
      <c r="C33" s="15">
        <f t="shared" si="2"/>
        <v>1949.5</v>
      </c>
      <c r="D33" s="15">
        <f t="shared" si="2"/>
        <v>313.7</v>
      </c>
      <c r="E33" s="15">
        <f t="shared" si="3"/>
        <v>16.091305462939214</v>
      </c>
      <c r="F33" s="16">
        <f>I33+L33+O33+R33+U33+X33+AA33+AD33+9+10</f>
        <v>209.3</v>
      </c>
      <c r="G33" s="16">
        <f>J33+M33+P33+S33+V33+Y33+AB33+AE33+2.5</f>
        <v>13.8</v>
      </c>
      <c r="H33" s="15">
        <f t="shared" si="4"/>
        <v>6.593406593406594</v>
      </c>
      <c r="I33" s="16">
        <v>57.7</v>
      </c>
      <c r="J33" s="16">
        <v>7.1</v>
      </c>
      <c r="K33" s="15">
        <f t="shared" si="5"/>
        <v>12.305025996533795</v>
      </c>
      <c r="L33" s="16">
        <v>0</v>
      </c>
      <c r="M33" s="16">
        <v>0</v>
      </c>
      <c r="N33" s="15" t="e">
        <f t="shared" si="6"/>
        <v>#DIV/0!</v>
      </c>
      <c r="O33" s="16">
        <v>27.3</v>
      </c>
      <c r="P33" s="16">
        <v>0.2</v>
      </c>
      <c r="Q33" s="15">
        <f t="shared" si="25"/>
        <v>0.7326007326007326</v>
      </c>
      <c r="R33" s="16">
        <v>100.3</v>
      </c>
      <c r="S33" s="16">
        <v>2.6</v>
      </c>
      <c r="T33" s="15">
        <f t="shared" si="7"/>
        <v>2.59222333000997</v>
      </c>
      <c r="U33" s="16">
        <v>3</v>
      </c>
      <c r="V33" s="16">
        <v>1.4</v>
      </c>
      <c r="W33" s="15">
        <f t="shared" si="8"/>
        <v>46.666666666666664</v>
      </c>
      <c r="X33" s="16"/>
      <c r="Y33" s="16"/>
      <c r="Z33" s="15" t="e">
        <f t="shared" si="9"/>
        <v>#DIV/0!</v>
      </c>
      <c r="AA33" s="16">
        <v>2</v>
      </c>
      <c r="AB33" s="16">
        <v>0</v>
      </c>
      <c r="AC33" s="15">
        <f t="shared" si="10"/>
        <v>0</v>
      </c>
      <c r="AD33" s="16"/>
      <c r="AE33" s="16"/>
      <c r="AF33" s="15" t="e">
        <f t="shared" si="11"/>
        <v>#DIV/0!</v>
      </c>
      <c r="AG33" s="16">
        <v>1740.2</v>
      </c>
      <c r="AH33" s="16">
        <v>299.9</v>
      </c>
      <c r="AI33" s="15">
        <f t="shared" si="12"/>
        <v>17.233651304447765</v>
      </c>
      <c r="AJ33" s="15">
        <v>1362.3</v>
      </c>
      <c r="AK33" s="15">
        <v>291.7</v>
      </c>
      <c r="AL33" s="15">
        <f t="shared" si="13"/>
        <v>21.412317404389636</v>
      </c>
      <c r="AM33" s="15">
        <v>193</v>
      </c>
      <c r="AN33" s="15">
        <v>0</v>
      </c>
      <c r="AO33" s="15">
        <f t="shared" si="14"/>
        <v>0</v>
      </c>
      <c r="AP33" s="16">
        <v>0</v>
      </c>
      <c r="AQ33" s="16">
        <v>0</v>
      </c>
      <c r="AR33" s="15" t="e">
        <f t="shared" si="15"/>
        <v>#DIV/0!</v>
      </c>
      <c r="AS33" s="16">
        <v>8.5</v>
      </c>
      <c r="AT33" s="16">
        <v>0</v>
      </c>
      <c r="AU33" s="15">
        <f t="shared" si="16"/>
        <v>0</v>
      </c>
      <c r="AV33" s="16">
        <v>1959.5</v>
      </c>
      <c r="AW33" s="16">
        <v>340.4</v>
      </c>
      <c r="AX33" s="15">
        <f>AW33/AV33*100</f>
        <v>17.37177851492728</v>
      </c>
      <c r="AY33" s="16">
        <v>611.4</v>
      </c>
      <c r="AZ33" s="16">
        <v>73.5</v>
      </c>
      <c r="BA33" s="15">
        <f t="shared" si="17"/>
        <v>12.021589793915604</v>
      </c>
      <c r="BB33" s="15">
        <v>601.3</v>
      </c>
      <c r="BC33" s="16">
        <v>73.5</v>
      </c>
      <c r="BD33" s="15">
        <f t="shared" si="26"/>
        <v>12.223515715948778</v>
      </c>
      <c r="BE33" s="16">
        <v>271.1</v>
      </c>
      <c r="BF33" s="16">
        <v>0</v>
      </c>
      <c r="BG33" s="15">
        <f t="shared" si="18"/>
        <v>0</v>
      </c>
      <c r="BH33" s="16">
        <v>125</v>
      </c>
      <c r="BI33" s="16">
        <v>36.5</v>
      </c>
      <c r="BJ33" s="15">
        <f t="shared" si="19"/>
        <v>29.2</v>
      </c>
      <c r="BK33" s="16">
        <v>894.3</v>
      </c>
      <c r="BL33" s="16">
        <v>223.6</v>
      </c>
      <c r="BM33" s="15">
        <f t="shared" si="20"/>
        <v>25.00279548250028</v>
      </c>
      <c r="BN33" s="17">
        <v>0</v>
      </c>
      <c r="BO33" s="17">
        <v>0</v>
      </c>
      <c r="BP33" s="15" t="e">
        <f t="shared" si="21"/>
        <v>#DIV/0!</v>
      </c>
      <c r="BQ33" s="17">
        <v>0</v>
      </c>
      <c r="BR33" s="17">
        <v>0</v>
      </c>
      <c r="BS33" s="15" t="e">
        <f t="shared" si="22"/>
        <v>#DIV/0!</v>
      </c>
      <c r="BT33" s="16">
        <v>0</v>
      </c>
      <c r="BU33" s="17">
        <v>0</v>
      </c>
      <c r="BV33" s="15" t="e">
        <f t="shared" si="23"/>
        <v>#DIV/0!</v>
      </c>
      <c r="BW33" s="15">
        <f t="shared" si="1"/>
        <v>-10</v>
      </c>
      <c r="BX33" s="15">
        <f t="shared" si="24"/>
        <v>-26.69999999999999</v>
      </c>
      <c r="BY33" s="15"/>
      <c r="BZ33" s="6"/>
      <c r="CA33" s="6"/>
      <c r="CB33" s="6"/>
      <c r="CC33" s="6"/>
      <c r="CD33" s="6"/>
      <c r="CE33" s="6"/>
      <c r="CF33" s="6"/>
      <c r="CG33" s="6"/>
    </row>
    <row r="34" spans="1:85" ht="20.25">
      <c r="A34" s="21">
        <v>19</v>
      </c>
      <c r="B34" s="22" t="s">
        <v>57</v>
      </c>
      <c r="C34" s="15">
        <f t="shared" si="2"/>
        <v>4112.4</v>
      </c>
      <c r="D34" s="15">
        <f t="shared" si="2"/>
        <v>650.2</v>
      </c>
      <c r="E34" s="15">
        <f t="shared" si="3"/>
        <v>15.81071880167299</v>
      </c>
      <c r="F34" s="16">
        <f>I34+L34+O34+R34+U34+X34+AA34+AD34+8+10</f>
        <v>739.7</v>
      </c>
      <c r="G34" s="30">
        <f>J34+M34+P34+S34+V34+Y34+AB34+AE34+26.8+1</f>
        <v>52</v>
      </c>
      <c r="H34" s="15">
        <f t="shared" si="4"/>
        <v>7.029876977152899</v>
      </c>
      <c r="I34" s="16">
        <v>287.5</v>
      </c>
      <c r="J34" s="16">
        <v>16.9</v>
      </c>
      <c r="K34" s="15">
        <f t="shared" si="5"/>
        <v>5.878260869565217</v>
      </c>
      <c r="L34" s="16">
        <v>36.7</v>
      </c>
      <c r="M34" s="16">
        <v>0</v>
      </c>
      <c r="N34" s="15">
        <f t="shared" si="6"/>
        <v>0</v>
      </c>
      <c r="O34" s="16">
        <v>68.2</v>
      </c>
      <c r="P34" s="16">
        <v>0.4</v>
      </c>
      <c r="Q34" s="15">
        <f t="shared" si="25"/>
        <v>0.5865102639296188</v>
      </c>
      <c r="R34" s="16">
        <v>318.3</v>
      </c>
      <c r="S34" s="16">
        <v>6.4</v>
      </c>
      <c r="T34" s="15">
        <f t="shared" si="7"/>
        <v>2.0106817467797673</v>
      </c>
      <c r="U34" s="16">
        <v>6</v>
      </c>
      <c r="V34" s="16">
        <v>0.5</v>
      </c>
      <c r="W34" s="15">
        <f t="shared" si="8"/>
        <v>8.333333333333332</v>
      </c>
      <c r="X34" s="16"/>
      <c r="Y34" s="16"/>
      <c r="Z34" s="15" t="e">
        <f t="shared" si="9"/>
        <v>#DIV/0!</v>
      </c>
      <c r="AA34" s="16">
        <v>5</v>
      </c>
      <c r="AB34" s="16">
        <v>0</v>
      </c>
      <c r="AC34" s="15">
        <f t="shared" si="10"/>
        <v>0</v>
      </c>
      <c r="AD34" s="16"/>
      <c r="AE34" s="16"/>
      <c r="AF34" s="15" t="e">
        <f t="shared" si="11"/>
        <v>#DIV/0!</v>
      </c>
      <c r="AG34" s="16">
        <v>3372.7</v>
      </c>
      <c r="AH34" s="16">
        <v>598.2</v>
      </c>
      <c r="AI34" s="15">
        <f t="shared" si="12"/>
        <v>17.736531562249834</v>
      </c>
      <c r="AJ34" s="15">
        <v>1678.5</v>
      </c>
      <c r="AK34" s="15">
        <v>577.7</v>
      </c>
      <c r="AL34" s="15">
        <f t="shared" si="13"/>
        <v>34.41763479296991</v>
      </c>
      <c r="AM34" s="15">
        <v>1039.1</v>
      </c>
      <c r="AN34" s="15">
        <v>0</v>
      </c>
      <c r="AO34" s="15">
        <f t="shared" si="14"/>
        <v>0</v>
      </c>
      <c r="AP34" s="16">
        <v>0</v>
      </c>
      <c r="AQ34" s="16">
        <v>0</v>
      </c>
      <c r="AR34" s="15" t="e">
        <f t="shared" si="15"/>
        <v>#DIV/0!</v>
      </c>
      <c r="AS34" s="16">
        <v>15</v>
      </c>
      <c r="AT34" s="16">
        <v>0</v>
      </c>
      <c r="AU34" s="15">
        <f t="shared" si="16"/>
        <v>0</v>
      </c>
      <c r="AV34" s="16">
        <v>4146.9</v>
      </c>
      <c r="AW34" s="16">
        <v>685.2</v>
      </c>
      <c r="AX34" s="15">
        <f>AW34/AV34*100</f>
        <v>16.523185994357235</v>
      </c>
      <c r="AY34" s="16">
        <v>603.7</v>
      </c>
      <c r="AZ34" s="16">
        <v>103.1</v>
      </c>
      <c r="BA34" s="15">
        <f t="shared" si="17"/>
        <v>17.07801888355143</v>
      </c>
      <c r="BB34" s="15">
        <v>593.6</v>
      </c>
      <c r="BC34" s="16">
        <v>103.1</v>
      </c>
      <c r="BD34" s="15">
        <f t="shared" si="26"/>
        <v>17.368598382749326</v>
      </c>
      <c r="BE34" s="16">
        <v>471.1</v>
      </c>
      <c r="BF34" s="16">
        <v>0</v>
      </c>
      <c r="BG34" s="15">
        <f t="shared" si="18"/>
        <v>0</v>
      </c>
      <c r="BH34" s="16">
        <v>79.1</v>
      </c>
      <c r="BI34" s="16">
        <v>35</v>
      </c>
      <c r="BJ34" s="15">
        <f t="shared" si="19"/>
        <v>44.24778761061947</v>
      </c>
      <c r="BK34" s="16">
        <v>2019.5</v>
      </c>
      <c r="BL34" s="16">
        <v>504.9</v>
      </c>
      <c r="BM34" s="15">
        <f t="shared" si="20"/>
        <v>25.001237930180736</v>
      </c>
      <c r="BN34" s="17">
        <v>0</v>
      </c>
      <c r="BO34" s="17">
        <v>0</v>
      </c>
      <c r="BP34" s="15" t="e">
        <f t="shared" si="21"/>
        <v>#DIV/0!</v>
      </c>
      <c r="BQ34" s="17">
        <v>0</v>
      </c>
      <c r="BR34" s="17">
        <v>0</v>
      </c>
      <c r="BS34" s="15" t="e">
        <f t="shared" si="22"/>
        <v>#DIV/0!</v>
      </c>
      <c r="BT34" s="16">
        <v>0</v>
      </c>
      <c r="BU34" s="17">
        <v>0</v>
      </c>
      <c r="BV34" s="15" t="e">
        <f t="shared" si="23"/>
        <v>#DIV/0!</v>
      </c>
      <c r="BW34" s="15">
        <f t="shared" si="1"/>
        <v>-34.5</v>
      </c>
      <c r="BX34" s="15">
        <f t="shared" si="24"/>
        <v>-35</v>
      </c>
      <c r="BY34" s="15"/>
      <c r="BZ34" s="6"/>
      <c r="CA34" s="6"/>
      <c r="CB34" s="6"/>
      <c r="CC34" s="6"/>
      <c r="CD34" s="6"/>
      <c r="CE34" s="6"/>
      <c r="CF34" s="6"/>
      <c r="CG34" s="6"/>
    </row>
    <row r="35" spans="1:86" ht="20.25">
      <c r="A35" s="35" t="s">
        <v>28</v>
      </c>
      <c r="B35" s="36"/>
      <c r="C35" s="20">
        <f>SUM(C16:C34)</f>
        <v>76530.29999999999</v>
      </c>
      <c r="D35" s="20">
        <f>SUM(D16:D34)</f>
        <v>10300.100000000002</v>
      </c>
      <c r="E35" s="20">
        <f t="shared" si="3"/>
        <v>13.458852245450501</v>
      </c>
      <c r="F35" s="20">
        <f>SUM(F16:F34)</f>
        <v>24282.100000000002</v>
      </c>
      <c r="G35" s="20">
        <f>SUM(G16:G34)</f>
        <v>2921.9000000000005</v>
      </c>
      <c r="H35" s="20">
        <f>G35/F35*100</f>
        <v>12.033143756100174</v>
      </c>
      <c r="I35" s="20">
        <f>SUM(I16:I34)</f>
        <v>14010.4</v>
      </c>
      <c r="J35" s="20">
        <f>SUM(J16:J34)</f>
        <v>1821.1</v>
      </c>
      <c r="K35" s="20">
        <f>J35/I35*100</f>
        <v>12.99820133615029</v>
      </c>
      <c r="L35" s="20">
        <f>SUM(L16:L34)</f>
        <v>377.7</v>
      </c>
      <c r="M35" s="20">
        <f>SUM(M16:M34)</f>
        <v>4.8</v>
      </c>
      <c r="N35" s="20">
        <f>M35/L35*100</f>
        <v>1.2708498808578237</v>
      </c>
      <c r="O35" s="20">
        <f>SUM(O16:O34)</f>
        <v>1569.7000000000005</v>
      </c>
      <c r="P35" s="20">
        <f>SUM(P16:P34)</f>
        <v>18.1</v>
      </c>
      <c r="Q35" s="20">
        <f>P35/O35*100</f>
        <v>1.15308657705294</v>
      </c>
      <c r="R35" s="20">
        <f>SUM(R16:R34)</f>
        <v>6949.9000000000015</v>
      </c>
      <c r="S35" s="20">
        <f>SUM(S16:S34)</f>
        <v>674.4</v>
      </c>
      <c r="T35" s="20">
        <f>S35/R35*100</f>
        <v>9.703736744413586</v>
      </c>
      <c r="U35" s="20">
        <f>SUM(U16:U34)</f>
        <v>799.1</v>
      </c>
      <c r="V35" s="20">
        <f>SUM(V16:V34)</f>
        <v>251.1</v>
      </c>
      <c r="W35" s="20">
        <f>V35/U35*100</f>
        <v>31.422850707045423</v>
      </c>
      <c r="X35" s="20">
        <f>SUM(X16:X34)</f>
        <v>0</v>
      </c>
      <c r="Y35" s="20">
        <f>SUM(Y16:Y34)</f>
        <v>0</v>
      </c>
      <c r="Z35" s="20" t="e">
        <f>Y35/X35*100</f>
        <v>#DIV/0!</v>
      </c>
      <c r="AA35" s="20">
        <f>SUM(AA16:AA34)</f>
        <v>55.3</v>
      </c>
      <c r="AB35" s="20">
        <f>SUM(AB16:AB34)</f>
        <v>-20.5</v>
      </c>
      <c r="AC35" s="20">
        <f>AB35/AA35*100</f>
        <v>-37.07052441229657</v>
      </c>
      <c r="AD35" s="20">
        <f>SUM(AD16:AD34)</f>
        <v>0</v>
      </c>
      <c r="AE35" s="20">
        <f>SUM(AE16:AE34)</f>
        <v>0</v>
      </c>
      <c r="AF35" s="20" t="e">
        <f>AE35/AD35*100</f>
        <v>#DIV/0!</v>
      </c>
      <c r="AG35" s="20">
        <f>SUM(AG16:AG34)</f>
        <v>52248.29999999999</v>
      </c>
      <c r="AH35" s="20">
        <f>SUM(AH16:AH34)</f>
        <v>7378.199999999999</v>
      </c>
      <c r="AI35" s="20">
        <f>AH35/AG35*100</f>
        <v>14.121416390581128</v>
      </c>
      <c r="AJ35" s="20">
        <f>SUM(AJ16:AJ34)</f>
        <v>30216.000000000004</v>
      </c>
      <c r="AK35" s="20">
        <f>SUM(AK16:AK34)</f>
        <v>7411.599999999999</v>
      </c>
      <c r="AL35" s="20">
        <f>AK35/AJ35*100</f>
        <v>24.52872650251522</v>
      </c>
      <c r="AM35" s="20">
        <f>SUM(AM16:AM34)</f>
        <v>8572.2</v>
      </c>
      <c r="AN35" s="20">
        <f>SUM(AN16:AN34)</f>
        <v>196.9</v>
      </c>
      <c r="AO35" s="20">
        <f>AN35/AM35*100</f>
        <v>2.2969599402720418</v>
      </c>
      <c r="AP35" s="20">
        <f>SUM(AP16:AP34)</f>
        <v>0</v>
      </c>
      <c r="AQ35" s="20">
        <f>SUM(AQ16:AQ34)</f>
        <v>0</v>
      </c>
      <c r="AR35" s="20" t="e">
        <f>AQ35/AP35*100</f>
        <v>#DIV/0!</v>
      </c>
      <c r="AS35" s="20">
        <f>SUM(AS16:AS34)</f>
        <v>203.5</v>
      </c>
      <c r="AT35" s="20">
        <f>SUM(AT16:AT34)</f>
        <v>0</v>
      </c>
      <c r="AU35" s="20">
        <f>AT35/AS35*100</f>
        <v>0</v>
      </c>
      <c r="AV35" s="20">
        <f>SUM(AV16:AV34)</f>
        <v>77252.9</v>
      </c>
      <c r="AW35" s="20">
        <f>SUM(AW16:AW34)</f>
        <v>11371.800000000001</v>
      </c>
      <c r="AX35" s="20">
        <f>AW35/AV35*100</f>
        <v>14.720224095147238</v>
      </c>
      <c r="AY35" s="20">
        <f>SUM(AY16:AY34)</f>
        <v>14262.200000000003</v>
      </c>
      <c r="AZ35" s="20">
        <f>SUM(AZ16:AZ34)</f>
        <v>2175.1</v>
      </c>
      <c r="BA35" s="20">
        <f>AZ35/AY35*100</f>
        <v>15.250802821444093</v>
      </c>
      <c r="BB35" s="20">
        <f>SUM(BB16:BB34)</f>
        <v>14042.3</v>
      </c>
      <c r="BC35" s="20">
        <f>SUM(BC16:BC34)</f>
        <v>2175.1</v>
      </c>
      <c r="BD35" s="20">
        <f>BC35/BB35*100</f>
        <v>15.489627767530962</v>
      </c>
      <c r="BE35" s="20">
        <f>SUM(BE16:BE34)</f>
        <v>9924</v>
      </c>
      <c r="BF35" s="20">
        <f>SUM(BF16:BF34)</f>
        <v>211.89999999999998</v>
      </c>
      <c r="BG35" s="20">
        <f>BF35/BE35*100</f>
        <v>2.135227730753728</v>
      </c>
      <c r="BH35" s="20">
        <f>SUM(BH16:BH34)</f>
        <v>17638.2</v>
      </c>
      <c r="BI35" s="20">
        <f>SUM(BI16:BI34)</f>
        <v>1621.8999999999999</v>
      </c>
      <c r="BJ35" s="20">
        <f>BI35/BH35*100</f>
        <v>9.195382748806566</v>
      </c>
      <c r="BK35" s="20">
        <f>SUM(BK16:BK34)</f>
        <v>25023.099999999995</v>
      </c>
      <c r="BL35" s="20">
        <f>SUM(BL16:BL34)</f>
        <v>6255.699999999999</v>
      </c>
      <c r="BM35" s="20">
        <f>BL35/BK35*100</f>
        <v>24.999700276944104</v>
      </c>
      <c r="BN35" s="20">
        <f>SUM(BN16:BN34)</f>
        <v>0</v>
      </c>
      <c r="BO35" s="20">
        <f>SUM(BO16:BO34)</f>
        <v>0</v>
      </c>
      <c r="BP35" s="20" t="e">
        <f>BO35/BN35*100</f>
        <v>#DIV/0!</v>
      </c>
      <c r="BQ35" s="20">
        <f>SUM(BQ16:BQ34)</f>
        <v>0</v>
      </c>
      <c r="BR35" s="20">
        <f>SUM(BR16:BR34)</f>
        <v>0</v>
      </c>
      <c r="BS35" s="20" t="e">
        <f>BR35/BQ35*100</f>
        <v>#DIV/0!</v>
      </c>
      <c r="BT35" s="20">
        <f>SUM(BT16:BT34)</f>
        <v>0</v>
      </c>
      <c r="BU35" s="20">
        <f>SUM(BU16:BU34)</f>
        <v>0</v>
      </c>
      <c r="BV35" s="20" t="e">
        <f>BU35/BT35*100</f>
        <v>#DIV/0!</v>
      </c>
      <c r="BW35" s="20">
        <f>SUM(C35-AV35)</f>
        <v>-722.6000000000058</v>
      </c>
      <c r="BX35" s="20">
        <f t="shared" si="24"/>
        <v>-1071.699999999999</v>
      </c>
      <c r="BY35" s="15"/>
      <c r="BZ35" s="6"/>
      <c r="CA35" s="6"/>
      <c r="CB35" s="6"/>
      <c r="CC35" s="6"/>
      <c r="CD35" s="6"/>
      <c r="CE35" s="6"/>
      <c r="CF35" s="6"/>
      <c r="CG35" s="6"/>
      <c r="CH35" s="6"/>
    </row>
    <row r="36" spans="1:86" ht="20.25">
      <c r="A36" s="25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7"/>
      <c r="AT36" s="27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8"/>
      <c r="BZ36" s="6"/>
      <c r="CA36" s="6"/>
      <c r="CB36" s="6"/>
      <c r="CC36" s="6"/>
      <c r="CD36" s="6"/>
      <c r="CE36" s="6"/>
      <c r="CF36" s="6"/>
      <c r="CG36" s="6"/>
      <c r="CH36" s="6"/>
    </row>
    <row r="37" spans="1:7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13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</row>
    <row r="38" spans="1:77" ht="15" customHeight="1">
      <c r="A38" s="7"/>
      <c r="B38" s="7"/>
      <c r="C38" s="37" t="s">
        <v>62</v>
      </c>
      <c r="D38" s="37"/>
      <c r="E38" s="37"/>
      <c r="F38" s="37"/>
      <c r="G38" s="9"/>
      <c r="H38" s="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1:77" ht="15" customHeight="1">
      <c r="A39" s="8"/>
      <c r="B39" s="8"/>
      <c r="C39" s="37" t="s">
        <v>58</v>
      </c>
      <c r="D39" s="37"/>
      <c r="E39" s="37"/>
      <c r="F39" s="37"/>
      <c r="G39" s="37"/>
      <c r="H39" s="37"/>
      <c r="I39" s="6"/>
      <c r="J39" s="78" t="s">
        <v>63</v>
      </c>
      <c r="K39" s="78"/>
      <c r="L39" s="78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1:77" ht="15">
      <c r="A40" s="9"/>
      <c r="B40" s="9"/>
      <c r="C40" s="9"/>
      <c r="D40" s="9"/>
      <c r="E40" s="9"/>
      <c r="F40" s="9"/>
      <c r="G40" s="9"/>
      <c r="H40" s="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1:77" ht="15" customHeight="1">
      <c r="A41" s="8"/>
      <c r="B41" s="8"/>
      <c r="C41" s="37" t="s">
        <v>59</v>
      </c>
      <c r="D41" s="37"/>
      <c r="E41" s="37"/>
      <c r="F41" s="37"/>
      <c r="G41" s="37"/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1:77" ht="15" customHeight="1">
      <c r="A42" s="8"/>
      <c r="B42" s="8"/>
      <c r="C42" s="37" t="s">
        <v>58</v>
      </c>
      <c r="D42" s="37"/>
      <c r="E42" s="37"/>
      <c r="F42" s="37"/>
      <c r="G42" s="37"/>
      <c r="H42" s="9"/>
      <c r="I42" s="6"/>
      <c r="J42" s="78" t="s">
        <v>60</v>
      </c>
      <c r="K42" s="78"/>
      <c r="L42" s="78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1:77" ht="18">
      <c r="A43" s="10"/>
      <c r="B43" s="10"/>
      <c r="C43" s="14"/>
      <c r="D43" s="14"/>
      <c r="E43" s="14"/>
      <c r="F43" s="14"/>
      <c r="G43" s="14"/>
      <c r="H43" s="1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77" ht="18">
      <c r="A44" s="10"/>
      <c r="B44" s="10"/>
      <c r="C44" s="38" t="s">
        <v>64</v>
      </c>
      <c r="D44" s="38"/>
      <c r="E44" s="38"/>
      <c r="F44" s="14"/>
      <c r="G44" s="14"/>
      <c r="H44" s="1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1:77" ht="18">
      <c r="A45" s="10"/>
      <c r="B45" s="10"/>
      <c r="C45" s="39" t="s">
        <v>61</v>
      </c>
      <c r="D45" s="39"/>
      <c r="E45" s="14"/>
      <c r="F45" s="14"/>
      <c r="G45" s="14"/>
      <c r="H45" s="1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1:44" ht="12.75" customHeight="1">
      <c r="A46" s="32"/>
      <c r="B46" s="32"/>
      <c r="C46" s="14"/>
      <c r="D46" s="14"/>
      <c r="E46" s="14"/>
      <c r="F46" s="14"/>
      <c r="G46" s="14"/>
      <c r="H46" s="1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2.75">
      <c r="A47" s="11"/>
      <c r="B47" s="11"/>
      <c r="C47" s="14"/>
      <c r="D47" s="14"/>
      <c r="E47" s="14"/>
      <c r="F47" s="14"/>
      <c r="G47" s="14"/>
      <c r="H47" s="1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</sheetData>
  <mergeCells count="52">
    <mergeCell ref="J39:L39"/>
    <mergeCell ref="C41:G41"/>
    <mergeCell ref="C42:G42"/>
    <mergeCell ref="J42:L42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L12:N13"/>
    <mergeCell ref="O12:Q13"/>
    <mergeCell ref="R12:T13"/>
    <mergeCell ref="C10:E13"/>
    <mergeCell ref="BH12:BJ13"/>
    <mergeCell ref="AP12:AR13"/>
    <mergeCell ref="AV10:AX13"/>
    <mergeCell ref="AY11:BV11"/>
    <mergeCell ref="BN12:BS12"/>
    <mergeCell ref="AY12:BA13"/>
    <mergeCell ref="BE12:BG13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A46:B46"/>
    <mergeCell ref="A15:B15"/>
    <mergeCell ref="A35:B35"/>
    <mergeCell ref="C38:F38"/>
    <mergeCell ref="C39:H39"/>
    <mergeCell ref="C44:E44"/>
    <mergeCell ref="C45:D45"/>
  </mergeCells>
  <printOptions/>
  <pageMargins left="0.59" right="0.26" top="0.24" bottom="0.24" header="0.25" footer="0.22"/>
  <pageSetup fitToHeight="4" horizontalDpi="600" verticalDpi="600" orientation="landscape" paperSize="9" scale="45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</cp:lastModifiedBy>
  <cp:lastPrinted>2012-03-11T06:21:19Z</cp:lastPrinted>
  <dcterms:created xsi:type="dcterms:W3CDTF">2007-01-16T05:35:41Z</dcterms:created>
  <dcterms:modified xsi:type="dcterms:W3CDTF">2012-03-11T06:21:23Z</dcterms:modified>
  <cp:category/>
  <cp:version/>
  <cp:contentType/>
  <cp:contentStatus/>
</cp:coreProperties>
</file>