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<sst xmlns="http://schemas.openxmlformats.org/spreadsheetml/2006/main" count="143" uniqueCount="66">
  <si>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</si>
  <si>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</si>
  <si>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</si>
  <si>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</si>
  <si>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</si>
  <si>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</si>
  <si>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</si>
  <si>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</si>
  <si>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</si>
  <si>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</si>
  <si>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</si>
  <si>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</si>
  <si>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</si>
  <si>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</si>
  <si>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</si>
  <si>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</si>
  <si>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</si>
  <si>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</si>
  <si>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</si>
  <si>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</si>
  <si>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</si>
  <si>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</si>
  <si>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</si>
  <si>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</si>
  <si>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</si>
  <si>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</si>
  <si>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</si>
  <si>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</si>
  <si>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</si>
  <si>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</si>
  <si>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</si>
  <si>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</si>
  <si>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</si>
  <si>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</si>
  <si>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</si>
  <si>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</si>
  <si>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</si>
  <si>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</si>
  <si>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</si>
  <si>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</si>
  <si>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</si>
  <si>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</si>
  <si>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</si>
  <si>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</si>
  <si>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</si>
  <si>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</si>
  <si>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</si>
  <si>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</si>
  <si>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</si>
  <si>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</si>
  <si>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</si>
  <si>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</si>
  <si>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</si>
  <si>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</si>
  <si>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</si>
  <si>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</si>
  <si>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</si>
  <si>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</si>
  <si>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</si>
  <si>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</si>
  <si>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</si>
  <si>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</si>
  <si>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</si>
  <si>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 Анисимова</t>
  </si>
  <si>
    <t>Исп. Н.В.Анисимова.</t>
  </si>
  <si>
    <t>об исполнении бюджетов поселений Вурнарского района на 1 января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</si>
</sst>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C31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U24" sqref="U24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2.0039062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3.00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22.2539062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73" t="s">
        <v>36</v>
      </c>
      <c r="S1" s="73"/>
      <c r="T1" s="73"/>
    </row>
    <row r="2" spans="18:20" ht="12" customHeight="1">
      <c r="R2" s="73" t="s">
        <v>37</v>
      </c>
      <c r="S2" s="73"/>
      <c r="T2" s="73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5" t="s">
        <v>27</v>
      </c>
      <c r="M3" s="65"/>
      <c r="N3" s="65"/>
      <c r="O3" s="1"/>
      <c r="P3" s="1"/>
      <c r="Q3" s="1"/>
      <c r="R3" s="65" t="s">
        <v>38</v>
      </c>
      <c r="S3" s="65"/>
      <c r="T3" s="65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5" t="s">
        <v>27</v>
      </c>
      <c r="V4" s="65"/>
      <c r="W4" s="6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6" t="s">
        <v>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1" t="s">
        <v>65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2" t="s">
        <v>1</v>
      </c>
      <c r="K8" s="72"/>
      <c r="L8" s="72"/>
      <c r="M8" s="7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46" t="s">
        <v>2</v>
      </c>
      <c r="B10" s="46"/>
      <c r="C10" s="56" t="s">
        <v>3</v>
      </c>
      <c r="D10" s="57"/>
      <c r="E10" s="58"/>
      <c r="F10" s="47" t="s">
        <v>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  <c r="AV10" s="46" t="s">
        <v>5</v>
      </c>
      <c r="AW10" s="46"/>
      <c r="AX10" s="46"/>
      <c r="AY10" s="47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0" t="s">
        <v>35</v>
      </c>
      <c r="BX10" s="41"/>
      <c r="BY10" s="42"/>
    </row>
    <row r="11" spans="1:77" ht="14.25">
      <c r="A11" s="46"/>
      <c r="B11" s="46"/>
      <c r="C11" s="59"/>
      <c r="D11" s="60"/>
      <c r="E11" s="61"/>
      <c r="F11" s="67" t="s">
        <v>6</v>
      </c>
      <c r="G11" s="67"/>
      <c r="H11" s="67"/>
      <c r="I11" s="68" t="s">
        <v>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46" t="s">
        <v>8</v>
      </c>
      <c r="AH11" s="46"/>
      <c r="AI11" s="46"/>
      <c r="AJ11" s="47" t="s">
        <v>7</v>
      </c>
      <c r="AK11" s="48"/>
      <c r="AL11" s="48"/>
      <c r="AM11" s="48"/>
      <c r="AN11" s="48"/>
      <c r="AO11" s="48"/>
      <c r="AP11" s="48"/>
      <c r="AQ11" s="48"/>
      <c r="AR11" s="49"/>
      <c r="AS11" s="46" t="s">
        <v>9</v>
      </c>
      <c r="AT11" s="46"/>
      <c r="AU11" s="46"/>
      <c r="AV11" s="46"/>
      <c r="AW11" s="46"/>
      <c r="AX11" s="46"/>
      <c r="AY11" s="47" t="s">
        <v>7</v>
      </c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9"/>
      <c r="BW11" s="74"/>
      <c r="BX11" s="75"/>
      <c r="BY11" s="76"/>
    </row>
    <row r="12" spans="1:77" ht="59.25" customHeight="1">
      <c r="A12" s="46"/>
      <c r="B12" s="46"/>
      <c r="C12" s="59"/>
      <c r="D12" s="60"/>
      <c r="E12" s="61"/>
      <c r="F12" s="67"/>
      <c r="G12" s="67"/>
      <c r="H12" s="67"/>
      <c r="I12" s="40" t="s">
        <v>10</v>
      </c>
      <c r="J12" s="41"/>
      <c r="K12" s="42"/>
      <c r="L12" s="40" t="s">
        <v>11</v>
      </c>
      <c r="M12" s="41"/>
      <c r="N12" s="42"/>
      <c r="O12" s="40" t="s">
        <v>12</v>
      </c>
      <c r="P12" s="41"/>
      <c r="Q12" s="42"/>
      <c r="R12" s="40" t="s">
        <v>13</v>
      </c>
      <c r="S12" s="41"/>
      <c r="T12" s="42"/>
      <c r="U12" s="40" t="s">
        <v>14</v>
      </c>
      <c r="V12" s="41"/>
      <c r="W12" s="42"/>
      <c r="X12" s="40" t="s">
        <v>15</v>
      </c>
      <c r="Y12" s="41"/>
      <c r="Z12" s="42"/>
      <c r="AA12" s="40" t="s">
        <v>16</v>
      </c>
      <c r="AB12" s="41"/>
      <c r="AC12" s="42"/>
      <c r="AD12" s="40" t="s">
        <v>17</v>
      </c>
      <c r="AE12" s="41"/>
      <c r="AF12" s="42"/>
      <c r="AG12" s="46"/>
      <c r="AH12" s="46"/>
      <c r="AI12" s="46"/>
      <c r="AJ12" s="40" t="s">
        <v>32</v>
      </c>
      <c r="AK12" s="41"/>
      <c r="AL12" s="42"/>
      <c r="AM12" s="40" t="s">
        <v>33</v>
      </c>
      <c r="AN12" s="41"/>
      <c r="AO12" s="42"/>
      <c r="AP12" s="40" t="s">
        <v>18</v>
      </c>
      <c r="AQ12" s="41"/>
      <c r="AR12" s="42"/>
      <c r="AS12" s="46"/>
      <c r="AT12" s="46"/>
      <c r="AU12" s="46"/>
      <c r="AV12" s="46"/>
      <c r="AW12" s="46"/>
      <c r="AX12" s="46"/>
      <c r="AY12" s="50" t="s">
        <v>31</v>
      </c>
      <c r="AZ12" s="51"/>
      <c r="BA12" s="52"/>
      <c r="BB12" s="77" t="s">
        <v>4</v>
      </c>
      <c r="BC12" s="77"/>
      <c r="BD12" s="77"/>
      <c r="BE12" s="50" t="s">
        <v>30</v>
      </c>
      <c r="BF12" s="51"/>
      <c r="BG12" s="52"/>
      <c r="BH12" s="50" t="s">
        <v>29</v>
      </c>
      <c r="BI12" s="51"/>
      <c r="BJ12" s="52"/>
      <c r="BK12" s="40" t="s">
        <v>19</v>
      </c>
      <c r="BL12" s="41"/>
      <c r="BM12" s="42"/>
      <c r="BN12" s="47" t="s">
        <v>20</v>
      </c>
      <c r="BO12" s="48"/>
      <c r="BP12" s="48"/>
      <c r="BQ12" s="48"/>
      <c r="BR12" s="48"/>
      <c r="BS12" s="49"/>
      <c r="BT12" s="40" t="s">
        <v>21</v>
      </c>
      <c r="BU12" s="41"/>
      <c r="BV12" s="42"/>
      <c r="BW12" s="74"/>
      <c r="BX12" s="75"/>
      <c r="BY12" s="76"/>
    </row>
    <row r="13" spans="1:77" ht="132.75" customHeight="1">
      <c r="A13" s="46"/>
      <c r="B13" s="46"/>
      <c r="C13" s="62"/>
      <c r="D13" s="63"/>
      <c r="E13" s="64"/>
      <c r="F13" s="67"/>
      <c r="G13" s="67"/>
      <c r="H13" s="67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4"/>
      <c r="T13" s="45"/>
      <c r="U13" s="43"/>
      <c r="V13" s="44"/>
      <c r="W13" s="45"/>
      <c r="X13" s="43"/>
      <c r="Y13" s="44"/>
      <c r="Z13" s="45"/>
      <c r="AA13" s="43"/>
      <c r="AB13" s="44"/>
      <c r="AC13" s="45"/>
      <c r="AD13" s="43"/>
      <c r="AE13" s="44"/>
      <c r="AF13" s="45"/>
      <c r="AG13" s="46"/>
      <c r="AH13" s="46"/>
      <c r="AI13" s="46"/>
      <c r="AJ13" s="43"/>
      <c r="AK13" s="44"/>
      <c r="AL13" s="45"/>
      <c r="AM13" s="43"/>
      <c r="AN13" s="44"/>
      <c r="AO13" s="45"/>
      <c r="AP13" s="43"/>
      <c r="AQ13" s="44"/>
      <c r="AR13" s="45"/>
      <c r="AS13" s="46"/>
      <c r="AT13" s="46"/>
      <c r="AU13" s="46"/>
      <c r="AV13" s="46"/>
      <c r="AW13" s="46"/>
      <c r="AX13" s="46"/>
      <c r="AY13" s="53"/>
      <c r="AZ13" s="54"/>
      <c r="BA13" s="55"/>
      <c r="BB13" s="77" t="s">
        <v>34</v>
      </c>
      <c r="BC13" s="77"/>
      <c r="BD13" s="77"/>
      <c r="BE13" s="53"/>
      <c r="BF13" s="54"/>
      <c r="BG13" s="55"/>
      <c r="BH13" s="53"/>
      <c r="BI13" s="54"/>
      <c r="BJ13" s="55"/>
      <c r="BK13" s="43"/>
      <c r="BL13" s="44"/>
      <c r="BM13" s="45"/>
      <c r="BN13" s="47" t="s">
        <v>22</v>
      </c>
      <c r="BO13" s="48"/>
      <c r="BP13" s="49"/>
      <c r="BQ13" s="47" t="s">
        <v>23</v>
      </c>
      <c r="BR13" s="48"/>
      <c r="BS13" s="49"/>
      <c r="BT13" s="43"/>
      <c r="BU13" s="44"/>
      <c r="BV13" s="45"/>
      <c r="BW13" s="43"/>
      <c r="BX13" s="44"/>
      <c r="BY13" s="45"/>
    </row>
    <row r="14" spans="1:77" ht="38.25">
      <c r="A14" s="46"/>
      <c r="B14" s="46"/>
      <c r="C14" s="23" t="s">
        <v>24</v>
      </c>
      <c r="D14" s="23" t="s">
        <v>25</v>
      </c>
      <c r="E14" s="23" t="s">
        <v>26</v>
      </c>
      <c r="F14" s="24" t="s">
        <v>24</v>
      </c>
      <c r="G14" s="24" t="s">
        <v>25</v>
      </c>
      <c r="H14" s="24" t="s">
        <v>26</v>
      </c>
      <c r="I14" s="24" t="s">
        <v>24</v>
      </c>
      <c r="J14" s="24" t="s">
        <v>25</v>
      </c>
      <c r="K14" s="24" t="s">
        <v>26</v>
      </c>
      <c r="L14" s="24" t="s">
        <v>24</v>
      </c>
      <c r="M14" s="24" t="s">
        <v>25</v>
      </c>
      <c r="N14" s="24" t="s">
        <v>26</v>
      </c>
      <c r="O14" s="24" t="s">
        <v>24</v>
      </c>
      <c r="P14" s="24" t="s">
        <v>25</v>
      </c>
      <c r="Q14" s="24" t="s">
        <v>26</v>
      </c>
      <c r="R14" s="24" t="s">
        <v>24</v>
      </c>
      <c r="S14" s="24" t="s">
        <v>25</v>
      </c>
      <c r="T14" s="24" t="s">
        <v>26</v>
      </c>
      <c r="U14" s="24" t="s">
        <v>24</v>
      </c>
      <c r="V14" s="24" t="s">
        <v>25</v>
      </c>
      <c r="W14" s="24" t="s">
        <v>26</v>
      </c>
      <c r="X14" s="24" t="s">
        <v>24</v>
      </c>
      <c r="Y14" s="24" t="s">
        <v>25</v>
      </c>
      <c r="Z14" s="24" t="s">
        <v>26</v>
      </c>
      <c r="AA14" s="24" t="s">
        <v>24</v>
      </c>
      <c r="AB14" s="24" t="s">
        <v>25</v>
      </c>
      <c r="AC14" s="24" t="s">
        <v>26</v>
      </c>
      <c r="AD14" s="24" t="s">
        <v>24</v>
      </c>
      <c r="AE14" s="24" t="s">
        <v>25</v>
      </c>
      <c r="AF14" s="24" t="s">
        <v>26</v>
      </c>
      <c r="AG14" s="24" t="s">
        <v>24</v>
      </c>
      <c r="AH14" s="24" t="s">
        <v>25</v>
      </c>
      <c r="AI14" s="24" t="s">
        <v>26</v>
      </c>
      <c r="AJ14" s="24" t="s">
        <v>24</v>
      </c>
      <c r="AK14" s="24" t="s">
        <v>25</v>
      </c>
      <c r="AL14" s="24" t="s">
        <v>26</v>
      </c>
      <c r="AM14" s="24" t="s">
        <v>24</v>
      </c>
      <c r="AN14" s="24" t="s">
        <v>25</v>
      </c>
      <c r="AO14" s="24" t="s">
        <v>26</v>
      </c>
      <c r="AP14" s="24" t="s">
        <v>24</v>
      </c>
      <c r="AQ14" s="24" t="s">
        <v>25</v>
      </c>
      <c r="AR14" s="24" t="s">
        <v>26</v>
      </c>
      <c r="AS14" s="24" t="s">
        <v>24</v>
      </c>
      <c r="AT14" s="24" t="s">
        <v>25</v>
      </c>
      <c r="AU14" s="24" t="s">
        <v>26</v>
      </c>
      <c r="AV14" s="24" t="s">
        <v>24</v>
      </c>
      <c r="AW14" s="24" t="s">
        <v>25</v>
      </c>
      <c r="AX14" s="24" t="s">
        <v>26</v>
      </c>
      <c r="AY14" s="24" t="s">
        <v>24</v>
      </c>
      <c r="AZ14" s="24" t="s">
        <v>25</v>
      </c>
      <c r="BA14" s="24" t="s">
        <v>26</v>
      </c>
      <c r="BB14" s="24" t="s">
        <v>24</v>
      </c>
      <c r="BC14" s="24" t="s">
        <v>25</v>
      </c>
      <c r="BD14" s="24" t="s">
        <v>26</v>
      </c>
      <c r="BE14" s="24" t="s">
        <v>24</v>
      </c>
      <c r="BF14" s="24" t="s">
        <v>25</v>
      </c>
      <c r="BG14" s="24" t="s">
        <v>26</v>
      </c>
      <c r="BH14" s="24" t="s">
        <v>24</v>
      </c>
      <c r="BI14" s="24" t="s">
        <v>25</v>
      </c>
      <c r="BJ14" s="24" t="s">
        <v>26</v>
      </c>
      <c r="BK14" s="24" t="s">
        <v>24</v>
      </c>
      <c r="BL14" s="24" t="s">
        <v>25</v>
      </c>
      <c r="BM14" s="24" t="s">
        <v>26</v>
      </c>
      <c r="BN14" s="24" t="s">
        <v>24</v>
      </c>
      <c r="BO14" s="24" t="s">
        <v>25</v>
      </c>
      <c r="BP14" s="24" t="s">
        <v>26</v>
      </c>
      <c r="BQ14" s="24" t="s">
        <v>24</v>
      </c>
      <c r="BR14" s="24" t="s">
        <v>25</v>
      </c>
      <c r="BS14" s="24" t="s">
        <v>26</v>
      </c>
      <c r="BT14" s="24" t="s">
        <v>24</v>
      </c>
      <c r="BU14" s="24" t="s">
        <v>25</v>
      </c>
      <c r="BV14" s="24" t="s">
        <v>26</v>
      </c>
      <c r="BW14" s="24" t="s">
        <v>24</v>
      </c>
      <c r="BX14" s="24" t="s">
        <v>25</v>
      </c>
      <c r="BY14" s="24" t="s">
        <v>26</v>
      </c>
    </row>
    <row r="15" spans="1:77" ht="12.75">
      <c r="A15" s="33">
        <v>1</v>
      </c>
      <c r="B15" s="34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1">
        <v>1</v>
      </c>
      <c r="B16" s="22" t="s">
        <v>39</v>
      </c>
      <c r="C16" s="15">
        <f>F16+AG16</f>
        <v>5969.700000000001</v>
      </c>
      <c r="D16" s="15">
        <f>G16+AH16</f>
        <v>6016.400000000001</v>
      </c>
      <c r="E16" s="15">
        <f>D16/C16*100</f>
        <v>100.782283866861</v>
      </c>
      <c r="F16" s="16">
        <f>I16+L16+O16+R16+U16+X16+AA16+AD16+24.5+2.6+2.6</f>
        <v>337.1</v>
      </c>
      <c r="G16" s="16">
        <f>J16+M16+P16+S16+V16+Y16+AB16+AE16+25.1+2.7+2.6</f>
        <v>391.3</v>
      </c>
      <c r="H16" s="15">
        <f>G16/F16*100</f>
        <v>116.07831504004747</v>
      </c>
      <c r="I16" s="16">
        <v>216.5</v>
      </c>
      <c r="J16" s="16">
        <v>275.9</v>
      </c>
      <c r="K16" s="15">
        <f>J16/I16*100</f>
        <v>127.43648960739029</v>
      </c>
      <c r="L16" s="16">
        <v>0</v>
      </c>
      <c r="M16" s="16">
        <v>0</v>
      </c>
      <c r="N16" s="15" t="e">
        <f>M16/L16*100</f>
        <v>#DIV/0!</v>
      </c>
      <c r="O16" s="16">
        <v>16.9</v>
      </c>
      <c r="P16" s="16">
        <v>6.7</v>
      </c>
      <c r="Q16" s="15">
        <f>P16/O16*100</f>
        <v>39.64497041420118</v>
      </c>
      <c r="R16" s="16">
        <v>36</v>
      </c>
      <c r="S16" s="16">
        <v>39.7</v>
      </c>
      <c r="T16" s="15">
        <f>S16/R16*100</f>
        <v>110.27777777777779</v>
      </c>
      <c r="U16" s="16">
        <v>13</v>
      </c>
      <c r="V16" s="16">
        <v>13.3</v>
      </c>
      <c r="W16" s="15">
        <f>V16/U16*100</f>
        <v>102.30769230769232</v>
      </c>
      <c r="X16" s="16"/>
      <c r="Y16" s="16"/>
      <c r="Z16" s="15" t="e">
        <f>Y16/X16*100</f>
        <v>#DIV/0!</v>
      </c>
      <c r="AA16" s="16">
        <v>25</v>
      </c>
      <c r="AB16" s="16">
        <v>25.3</v>
      </c>
      <c r="AC16" s="15">
        <f>AB16/AA16*100</f>
        <v>101.2</v>
      </c>
      <c r="AD16" s="16"/>
      <c r="AE16" s="16"/>
      <c r="AF16" s="15" t="e">
        <f>AE16/AD16*100</f>
        <v>#DIV/0!</v>
      </c>
      <c r="AG16" s="16">
        <v>5632.6</v>
      </c>
      <c r="AH16" s="16">
        <v>5625.1</v>
      </c>
      <c r="AI16" s="15">
        <f>AH16/AG16*100</f>
        <v>99.86684657174307</v>
      </c>
      <c r="AJ16" s="15">
        <v>2160.9</v>
      </c>
      <c r="AK16" s="15">
        <v>2160.9</v>
      </c>
      <c r="AL16" s="15">
        <f>AK16/AJ16*100</f>
        <v>100</v>
      </c>
      <c r="AM16" s="15">
        <v>1176</v>
      </c>
      <c r="AN16" s="15">
        <v>1176</v>
      </c>
      <c r="AO16" s="15">
        <f>AN16/AM16*100</f>
        <v>100</v>
      </c>
      <c r="AP16" s="16">
        <v>0</v>
      </c>
      <c r="AQ16" s="16">
        <v>0</v>
      </c>
      <c r="AR16" s="15" t="e">
        <f>AQ16/AP16*100</f>
        <v>#DIV/0!</v>
      </c>
      <c r="AS16" s="16">
        <v>8.9</v>
      </c>
      <c r="AT16" s="16">
        <v>8</v>
      </c>
      <c r="AU16" s="15">
        <f>AT16/AS16*100</f>
        <v>89.8876404494382</v>
      </c>
      <c r="AV16" s="16">
        <v>6136.3</v>
      </c>
      <c r="AW16" s="16">
        <v>6083.2</v>
      </c>
      <c r="AX16" s="15">
        <f aca="true" t="shared" si="0" ref="AX16:AX32">AW16/AV16*100</f>
        <v>99.13465769274644</v>
      </c>
      <c r="AY16" s="16">
        <v>680.7</v>
      </c>
      <c r="AZ16" s="16">
        <v>674.5</v>
      </c>
      <c r="BA16" s="15">
        <f>AZ16/AY16*100</f>
        <v>99.08917291023945</v>
      </c>
      <c r="BB16" s="15">
        <v>670.3</v>
      </c>
      <c r="BC16" s="16">
        <v>669.2</v>
      </c>
      <c r="BD16" s="15">
        <f>BC16/BB16*100</f>
        <v>99.83589437565271</v>
      </c>
      <c r="BE16" s="16">
        <v>30.6</v>
      </c>
      <c r="BF16" s="16">
        <v>30.6</v>
      </c>
      <c r="BG16" s="15">
        <f>BF16/BE16*100</f>
        <v>100</v>
      </c>
      <c r="BH16" s="16">
        <v>649.5</v>
      </c>
      <c r="BI16" s="16">
        <v>649.5</v>
      </c>
      <c r="BJ16" s="15">
        <f>BI16/BH16*100</f>
        <v>100</v>
      </c>
      <c r="BK16" s="16">
        <v>3448.5</v>
      </c>
      <c r="BL16" s="16">
        <v>3409.2</v>
      </c>
      <c r="BM16" s="15">
        <f>BL16/BK16*100</f>
        <v>98.86037407568507</v>
      </c>
      <c r="BN16" s="17">
        <v>1409.2</v>
      </c>
      <c r="BO16" s="17">
        <v>1379.5</v>
      </c>
      <c r="BP16" s="15">
        <f>BO16/BN16*100</f>
        <v>97.89242123190462</v>
      </c>
      <c r="BQ16" s="17">
        <v>251.4</v>
      </c>
      <c r="BR16" s="17">
        <v>242.3</v>
      </c>
      <c r="BS16" s="15">
        <f>BR16/BQ16*100</f>
        <v>96.38027048528241</v>
      </c>
      <c r="BT16" s="16">
        <v>0</v>
      </c>
      <c r="BU16" s="17">
        <v>0</v>
      </c>
      <c r="BV16" s="15" t="e">
        <f>BU16/BT16*100</f>
        <v>#DIV/0!</v>
      </c>
      <c r="BW16" s="15">
        <f aca="true" t="shared" si="1" ref="BW16:BW34">C16-AV16</f>
        <v>-166.59999999999945</v>
      </c>
      <c r="BX16" s="15">
        <f>SUM(D16-AW16)</f>
        <v>-66.79999999999927</v>
      </c>
      <c r="BY16" s="15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1">
        <v>2</v>
      </c>
      <c r="B17" s="22" t="s">
        <v>40</v>
      </c>
      <c r="C17" s="15">
        <f aca="true" t="shared" si="2" ref="C17:D34">F17+AG17</f>
        <v>3738.2999999999997</v>
      </c>
      <c r="D17" s="15">
        <f t="shared" si="2"/>
        <v>3771.0299999999997</v>
      </c>
      <c r="E17" s="15">
        <f aca="true" t="shared" si="3" ref="E17:E35">D17/C17*100</f>
        <v>100.87553165877539</v>
      </c>
      <c r="F17" s="16">
        <f>I17+L17+O17+R17+U17+X17+AA17+AD17+22.8+0.1+36.9</f>
        <v>221.10000000000002</v>
      </c>
      <c r="G17" s="16">
        <f>J17+M17+P17+S17+V17+Y17+AB17+AE17+29.6+0.1+55.1</f>
        <v>253.82999999999998</v>
      </c>
      <c r="H17" s="15">
        <f aca="true" t="shared" si="4" ref="H17:H34">G17/F17*100</f>
        <v>114.80325644504748</v>
      </c>
      <c r="I17" s="16">
        <v>50.1</v>
      </c>
      <c r="J17" s="16">
        <v>66.2</v>
      </c>
      <c r="K17" s="15">
        <f aca="true" t="shared" si="5" ref="K17:K34">J17/I17*100</f>
        <v>132.13572854291417</v>
      </c>
      <c r="L17" s="16">
        <v>4.7</v>
      </c>
      <c r="M17" s="16">
        <v>4.7</v>
      </c>
      <c r="N17" s="15">
        <f aca="true" t="shared" si="6" ref="N17:N34">M17/L17*100</f>
        <v>100</v>
      </c>
      <c r="O17" s="16">
        <v>28</v>
      </c>
      <c r="P17" s="29">
        <v>27.5</v>
      </c>
      <c r="Q17" s="15">
        <f>P17/O17*100</f>
        <v>98.21428571428571</v>
      </c>
      <c r="R17" s="16">
        <v>65</v>
      </c>
      <c r="S17" s="16">
        <v>61.5</v>
      </c>
      <c r="T17" s="15">
        <f aca="true" t="shared" si="7" ref="T17:T34">S17/R17*100</f>
        <v>94.61538461538461</v>
      </c>
      <c r="U17" s="16">
        <v>10</v>
      </c>
      <c r="V17" s="16">
        <v>7.7</v>
      </c>
      <c r="W17" s="15">
        <f aca="true" t="shared" si="8" ref="W17:W34">V17/U17*100</f>
        <v>77</v>
      </c>
      <c r="X17" s="16"/>
      <c r="Y17" s="16"/>
      <c r="Z17" s="15" t="e">
        <f aca="true" t="shared" si="9" ref="Z17:Z34">Y17/X17*100</f>
        <v>#DIV/0!</v>
      </c>
      <c r="AA17" s="16">
        <v>3.5</v>
      </c>
      <c r="AB17" s="16">
        <v>1.43</v>
      </c>
      <c r="AC17" s="15">
        <f aca="true" t="shared" si="10" ref="AC17:AC34">AB17/AA17*100</f>
        <v>40.857142857142854</v>
      </c>
      <c r="AD17" s="16"/>
      <c r="AE17" s="16"/>
      <c r="AF17" s="15" t="e">
        <f aca="true" t="shared" si="11" ref="AF17:AF34">AE17/AD17*100</f>
        <v>#DIV/0!</v>
      </c>
      <c r="AG17" s="16">
        <v>3517.2</v>
      </c>
      <c r="AH17" s="16">
        <v>3517.2</v>
      </c>
      <c r="AI17" s="15">
        <f aca="true" t="shared" si="12" ref="AI17:AI34">AH17/AG17*100</f>
        <v>100</v>
      </c>
      <c r="AJ17" s="15">
        <v>1918.7</v>
      </c>
      <c r="AK17" s="15">
        <v>1918.7</v>
      </c>
      <c r="AL17" s="15">
        <f aca="true" t="shared" si="13" ref="AL17:AL34">AK17/AJ17*100</f>
        <v>100</v>
      </c>
      <c r="AM17" s="15">
        <v>139</v>
      </c>
      <c r="AN17" s="15">
        <v>139</v>
      </c>
      <c r="AO17" s="15">
        <f aca="true" t="shared" si="14" ref="AO17:AO34">AN17/AM17*100</f>
        <v>100</v>
      </c>
      <c r="AP17" s="16">
        <v>0</v>
      </c>
      <c r="AQ17" s="16">
        <v>0</v>
      </c>
      <c r="AR17" s="15" t="e">
        <f aca="true" t="shared" si="15" ref="AR17:AR34">AQ17/AP17*100</f>
        <v>#DIV/0!</v>
      </c>
      <c r="AS17" s="16">
        <v>4.8</v>
      </c>
      <c r="AT17" s="16">
        <v>3.6</v>
      </c>
      <c r="AU17" s="15">
        <f aca="true" t="shared" si="16" ref="AU17:AU34">AT17/AS17*100</f>
        <v>75</v>
      </c>
      <c r="AV17" s="16">
        <v>3883.2</v>
      </c>
      <c r="AW17" s="16">
        <v>3823.2</v>
      </c>
      <c r="AX17" s="15">
        <f t="shared" si="0"/>
        <v>98.4548825710754</v>
      </c>
      <c r="AY17" s="16">
        <v>633.9</v>
      </c>
      <c r="AZ17" s="16">
        <v>628.7</v>
      </c>
      <c r="BA17" s="15">
        <f aca="true" t="shared" si="17" ref="BA17:BA34">AZ17/AY17*100</f>
        <v>99.17968133775045</v>
      </c>
      <c r="BB17" s="15">
        <v>606.7</v>
      </c>
      <c r="BC17" s="16">
        <v>606.6</v>
      </c>
      <c r="BD17" s="15">
        <f>BC17/BB17*100</f>
        <v>99.98351738915444</v>
      </c>
      <c r="BE17" s="16">
        <v>236.4</v>
      </c>
      <c r="BF17" s="16">
        <v>236.4</v>
      </c>
      <c r="BG17" s="15">
        <f aca="true" t="shared" si="18" ref="BG17:BG34">BF17/BE17*100</f>
        <v>100</v>
      </c>
      <c r="BH17" s="16">
        <v>503.4</v>
      </c>
      <c r="BI17" s="16">
        <v>503.4</v>
      </c>
      <c r="BJ17" s="15">
        <f aca="true" t="shared" si="19" ref="BJ17:BJ34">BI17/BH17*100</f>
        <v>100</v>
      </c>
      <c r="BK17" s="16">
        <v>1034.4</v>
      </c>
      <c r="BL17" s="16">
        <v>979.6</v>
      </c>
      <c r="BM17" s="15">
        <f aca="true" t="shared" si="20" ref="BM17:BM34">BL17/BK17*100</f>
        <v>94.70224284609435</v>
      </c>
      <c r="BN17" s="17">
        <v>720.4</v>
      </c>
      <c r="BO17" s="17">
        <v>674.5</v>
      </c>
      <c r="BP17" s="15">
        <f aca="true" t="shared" si="21" ref="BP17:BP34">BO17/BN17*100</f>
        <v>93.62853970016658</v>
      </c>
      <c r="BQ17" s="17">
        <v>135.3</v>
      </c>
      <c r="BR17" s="17">
        <v>126.7</v>
      </c>
      <c r="BS17" s="15">
        <f aca="true" t="shared" si="22" ref="BS17:BS34">BR17/BQ17*100</f>
        <v>93.64375461936437</v>
      </c>
      <c r="BT17" s="16">
        <v>0</v>
      </c>
      <c r="BU17" s="17">
        <v>0</v>
      </c>
      <c r="BV17" s="15" t="e">
        <f aca="true" t="shared" si="23" ref="BV17:BV34">BU17/BT17*100</f>
        <v>#DIV/0!</v>
      </c>
      <c r="BW17" s="15">
        <f t="shared" si="1"/>
        <v>-144.9000000000001</v>
      </c>
      <c r="BX17" s="15">
        <f aca="true" t="shared" si="24" ref="BX17:BX35">SUM(D17-AW17)</f>
        <v>-52.17000000000007</v>
      </c>
      <c r="BY17" s="15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1">
        <v>3</v>
      </c>
      <c r="B18" s="22" t="s">
        <v>41</v>
      </c>
      <c r="C18" s="15">
        <f t="shared" si="2"/>
        <v>3660.7</v>
      </c>
      <c r="D18" s="15">
        <f t="shared" si="2"/>
        <v>3705.9</v>
      </c>
      <c r="E18" s="15">
        <f t="shared" si="3"/>
        <v>101.23473652580108</v>
      </c>
      <c r="F18" s="16">
        <v>277.1</v>
      </c>
      <c r="G18" s="16">
        <f>J18+M18+P18+S18+V18+Y18+AB18+AE18+12.9+24.1</f>
        <v>322.3</v>
      </c>
      <c r="H18" s="15">
        <f t="shared" si="4"/>
        <v>116.3118007939372</v>
      </c>
      <c r="I18" s="16">
        <v>101.8</v>
      </c>
      <c r="J18" s="16">
        <v>145.1</v>
      </c>
      <c r="K18" s="15">
        <f t="shared" si="5"/>
        <v>142.5343811394892</v>
      </c>
      <c r="L18" s="16">
        <v>1.8</v>
      </c>
      <c r="M18" s="16">
        <v>1.8</v>
      </c>
      <c r="N18" s="15">
        <f t="shared" si="6"/>
        <v>100</v>
      </c>
      <c r="O18" s="16">
        <v>24</v>
      </c>
      <c r="P18" s="16">
        <v>21.5</v>
      </c>
      <c r="Q18" s="15">
        <f aca="true" t="shared" si="25" ref="Q18:Q34">P18/O18*100</f>
        <v>89.58333333333334</v>
      </c>
      <c r="R18" s="16">
        <v>92.6</v>
      </c>
      <c r="S18" s="16">
        <v>94.8</v>
      </c>
      <c r="T18" s="15">
        <f t="shared" si="7"/>
        <v>102.37580993520518</v>
      </c>
      <c r="U18" s="16">
        <v>19.7</v>
      </c>
      <c r="V18" s="16">
        <v>20.3</v>
      </c>
      <c r="W18" s="15">
        <f t="shared" si="8"/>
        <v>103.04568527918782</v>
      </c>
      <c r="X18" s="16"/>
      <c r="Y18" s="16"/>
      <c r="Z18" s="15" t="e">
        <f t="shared" si="9"/>
        <v>#DIV/0!</v>
      </c>
      <c r="AA18" s="16">
        <v>1.8</v>
      </c>
      <c r="AB18" s="16">
        <v>1.8</v>
      </c>
      <c r="AC18" s="15">
        <f t="shared" si="10"/>
        <v>100</v>
      </c>
      <c r="AD18" s="16"/>
      <c r="AE18" s="16"/>
      <c r="AF18" s="15" t="e">
        <f t="shared" si="11"/>
        <v>#DIV/0!</v>
      </c>
      <c r="AG18" s="16">
        <v>3383.6</v>
      </c>
      <c r="AH18" s="16">
        <v>3383.6</v>
      </c>
      <c r="AI18" s="15">
        <f t="shared" si="12"/>
        <v>100</v>
      </c>
      <c r="AJ18" s="15">
        <v>2112.7</v>
      </c>
      <c r="AK18" s="15">
        <v>2112.7</v>
      </c>
      <c r="AL18" s="15">
        <f t="shared" si="13"/>
        <v>100</v>
      </c>
      <c r="AM18" s="15">
        <v>136.5</v>
      </c>
      <c r="AN18" s="15">
        <v>136.5</v>
      </c>
      <c r="AO18" s="15">
        <f t="shared" si="14"/>
        <v>100</v>
      </c>
      <c r="AP18" s="16">
        <v>0</v>
      </c>
      <c r="AQ18" s="16">
        <v>0</v>
      </c>
      <c r="AR18" s="15" t="e">
        <f t="shared" si="15"/>
        <v>#DIV/0!</v>
      </c>
      <c r="AS18" s="16">
        <v>4</v>
      </c>
      <c r="AT18" s="16">
        <v>0</v>
      </c>
      <c r="AU18" s="15">
        <f t="shared" si="16"/>
        <v>0</v>
      </c>
      <c r="AV18" s="16">
        <v>3979.2</v>
      </c>
      <c r="AW18" s="16">
        <v>3682.4</v>
      </c>
      <c r="AX18" s="15">
        <f t="shared" si="0"/>
        <v>92.54121431443507</v>
      </c>
      <c r="AY18" s="16">
        <v>737.9</v>
      </c>
      <c r="AZ18" s="16">
        <v>692.6</v>
      </c>
      <c r="BA18" s="15">
        <f t="shared" si="17"/>
        <v>93.86095676920992</v>
      </c>
      <c r="BB18" s="15">
        <v>695.5</v>
      </c>
      <c r="BC18" s="16">
        <v>665.3</v>
      </c>
      <c r="BD18" s="15">
        <f aca="true" t="shared" si="26" ref="BD18:BD34">BC18/BB18*100</f>
        <v>95.65780014378144</v>
      </c>
      <c r="BE18" s="16">
        <v>53</v>
      </c>
      <c r="BF18" s="16">
        <v>52.9</v>
      </c>
      <c r="BG18" s="15">
        <f t="shared" si="18"/>
        <v>99.81132075471699</v>
      </c>
      <c r="BH18" s="16">
        <v>622.9</v>
      </c>
      <c r="BI18" s="16">
        <v>571.5</v>
      </c>
      <c r="BJ18" s="15">
        <f t="shared" si="19"/>
        <v>91.74827420131642</v>
      </c>
      <c r="BK18" s="16">
        <v>1500.5</v>
      </c>
      <c r="BL18" s="16">
        <v>1300.3</v>
      </c>
      <c r="BM18" s="15">
        <f t="shared" si="20"/>
        <v>86.6577807397534</v>
      </c>
      <c r="BN18" s="17">
        <v>768.1</v>
      </c>
      <c r="BO18" s="17">
        <v>690.4</v>
      </c>
      <c r="BP18" s="15">
        <f t="shared" si="21"/>
        <v>89.88412967061579</v>
      </c>
      <c r="BQ18" s="17">
        <v>309.3</v>
      </c>
      <c r="BR18" s="17">
        <v>228.7</v>
      </c>
      <c r="BS18" s="15">
        <f t="shared" si="22"/>
        <v>73.94115745231167</v>
      </c>
      <c r="BT18" s="16">
        <v>0</v>
      </c>
      <c r="BU18" s="17">
        <v>0</v>
      </c>
      <c r="BV18" s="15" t="e">
        <f t="shared" si="23"/>
        <v>#DIV/0!</v>
      </c>
      <c r="BW18" s="15">
        <f t="shared" si="1"/>
        <v>-318.5</v>
      </c>
      <c r="BX18" s="15">
        <f t="shared" si="24"/>
        <v>23.5</v>
      </c>
      <c r="BY18" s="15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1">
        <v>4</v>
      </c>
      <c r="B19" s="22" t="s">
        <v>42</v>
      </c>
      <c r="C19" s="15">
        <f t="shared" si="2"/>
        <v>2967.7</v>
      </c>
      <c r="D19" s="15">
        <f t="shared" si="2"/>
        <v>3026.4</v>
      </c>
      <c r="E19" s="15">
        <f t="shared" si="3"/>
        <v>101.97796273208209</v>
      </c>
      <c r="F19" s="16">
        <f>I19+L19+O19+R19+U19+X19+AA19+AD19+11.8</f>
        <v>526.6</v>
      </c>
      <c r="G19" s="16">
        <f>J19+M19+P19+S19+V19+Y19+AB19+AE19+12.5</f>
        <v>585.3000000000001</v>
      </c>
      <c r="H19" s="15">
        <f t="shared" si="4"/>
        <v>111.14698063045955</v>
      </c>
      <c r="I19" s="16">
        <v>262.1</v>
      </c>
      <c r="J19" s="16">
        <v>292.9</v>
      </c>
      <c r="K19" s="15">
        <f t="shared" si="5"/>
        <v>111.75123998473863</v>
      </c>
      <c r="L19" s="16">
        <v>25.6</v>
      </c>
      <c r="M19" s="16">
        <v>25.6</v>
      </c>
      <c r="N19" s="15">
        <f t="shared" si="6"/>
        <v>100</v>
      </c>
      <c r="O19" s="16">
        <v>1</v>
      </c>
      <c r="P19" s="16">
        <v>1.6</v>
      </c>
      <c r="Q19" s="15">
        <f t="shared" si="25"/>
        <v>160</v>
      </c>
      <c r="R19" s="16">
        <v>191.1</v>
      </c>
      <c r="S19" s="16">
        <v>217.9</v>
      </c>
      <c r="T19" s="15">
        <f t="shared" si="7"/>
        <v>114.02407116692832</v>
      </c>
      <c r="U19" s="16">
        <v>31.5</v>
      </c>
      <c r="V19" s="16">
        <v>33.1</v>
      </c>
      <c r="W19" s="15">
        <f t="shared" si="8"/>
        <v>105.07936507936509</v>
      </c>
      <c r="X19" s="16"/>
      <c r="Y19" s="16"/>
      <c r="Z19" s="15" t="e">
        <f t="shared" si="9"/>
        <v>#DIV/0!</v>
      </c>
      <c r="AA19" s="16">
        <v>3.5</v>
      </c>
      <c r="AB19" s="16">
        <v>1.7</v>
      </c>
      <c r="AC19" s="15">
        <f t="shared" si="10"/>
        <v>48.57142857142857</v>
      </c>
      <c r="AD19" s="16"/>
      <c r="AE19" s="16"/>
      <c r="AF19" s="15" t="e">
        <f t="shared" si="11"/>
        <v>#DIV/0!</v>
      </c>
      <c r="AG19" s="16">
        <v>2441.1</v>
      </c>
      <c r="AH19" s="16">
        <v>2441.1</v>
      </c>
      <c r="AI19" s="15">
        <f t="shared" si="12"/>
        <v>100</v>
      </c>
      <c r="AJ19" s="15">
        <v>1331.9</v>
      </c>
      <c r="AK19" s="15">
        <v>1331.9</v>
      </c>
      <c r="AL19" s="15">
        <f t="shared" si="13"/>
        <v>100</v>
      </c>
      <c r="AM19" s="15">
        <v>184</v>
      </c>
      <c r="AN19" s="15">
        <v>184</v>
      </c>
      <c r="AO19" s="15">
        <f t="shared" si="14"/>
        <v>100</v>
      </c>
      <c r="AP19" s="16">
        <v>0</v>
      </c>
      <c r="AQ19" s="16">
        <v>0</v>
      </c>
      <c r="AR19" s="15" t="e">
        <f t="shared" si="15"/>
        <v>#DIV/0!</v>
      </c>
      <c r="AS19" s="16">
        <v>4.5</v>
      </c>
      <c r="AT19" s="16">
        <v>4.5</v>
      </c>
      <c r="AU19" s="15">
        <f t="shared" si="16"/>
        <v>100</v>
      </c>
      <c r="AV19" s="16">
        <v>3312.9</v>
      </c>
      <c r="AW19" s="16">
        <v>3160</v>
      </c>
      <c r="AX19" s="15">
        <f t="shared" si="0"/>
        <v>95.38470826164387</v>
      </c>
      <c r="AY19" s="16">
        <v>672</v>
      </c>
      <c r="AZ19" s="16">
        <v>644.3</v>
      </c>
      <c r="BA19" s="15">
        <f t="shared" si="17"/>
        <v>95.87797619047619</v>
      </c>
      <c r="BB19" s="15">
        <v>615.6</v>
      </c>
      <c r="BC19" s="16">
        <v>592.9</v>
      </c>
      <c r="BD19" s="15">
        <f t="shared" si="26"/>
        <v>96.31254061078621</v>
      </c>
      <c r="BE19" s="16">
        <v>16</v>
      </c>
      <c r="BF19" s="16">
        <v>16</v>
      </c>
      <c r="BG19" s="15">
        <f t="shared" si="18"/>
        <v>100</v>
      </c>
      <c r="BH19" s="16">
        <v>528.3</v>
      </c>
      <c r="BI19" s="16">
        <v>528.3</v>
      </c>
      <c r="BJ19" s="15">
        <f t="shared" si="19"/>
        <v>100</v>
      </c>
      <c r="BK19" s="16">
        <v>1207.5</v>
      </c>
      <c r="BL19" s="16">
        <v>1082.4</v>
      </c>
      <c r="BM19" s="15">
        <f t="shared" si="20"/>
        <v>89.63975155279505</v>
      </c>
      <c r="BN19" s="17">
        <v>822.1</v>
      </c>
      <c r="BO19" s="17">
        <v>765.3</v>
      </c>
      <c r="BP19" s="15">
        <f t="shared" si="21"/>
        <v>93.09086485828973</v>
      </c>
      <c r="BQ19" s="17">
        <v>170</v>
      </c>
      <c r="BR19" s="17">
        <v>139</v>
      </c>
      <c r="BS19" s="15">
        <f t="shared" si="22"/>
        <v>81.76470588235294</v>
      </c>
      <c r="BT19" s="16">
        <v>0</v>
      </c>
      <c r="BU19" s="17">
        <v>0</v>
      </c>
      <c r="BV19" s="15" t="e">
        <f t="shared" si="23"/>
        <v>#DIV/0!</v>
      </c>
      <c r="BW19" s="15">
        <f t="shared" si="1"/>
        <v>-345.2000000000003</v>
      </c>
      <c r="BX19" s="15">
        <f t="shared" si="24"/>
        <v>-133.5999999999999</v>
      </c>
      <c r="BY19" s="15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1">
        <v>5</v>
      </c>
      <c r="B20" s="22" t="s">
        <v>43</v>
      </c>
      <c r="C20" s="15">
        <f t="shared" si="2"/>
        <v>1966.3999999999999</v>
      </c>
      <c r="D20" s="15">
        <f t="shared" si="2"/>
        <v>2027.6</v>
      </c>
      <c r="E20" s="15">
        <f t="shared" si="3"/>
        <v>103.11228641171684</v>
      </c>
      <c r="F20" s="16">
        <f>I20+L20+O20+R20+U20+X20+AA20+AD20+16.5+2.5+15.1</f>
        <v>188.8</v>
      </c>
      <c r="G20" s="16">
        <f>J20+M20+P20+S20+V20+Y20+AB20+AE20+16.5+2.5+15.2</f>
        <v>250</v>
      </c>
      <c r="H20" s="15">
        <f t="shared" si="4"/>
        <v>132.41525423728814</v>
      </c>
      <c r="I20" s="16">
        <v>91.2</v>
      </c>
      <c r="J20" s="16">
        <v>110.7</v>
      </c>
      <c r="K20" s="15">
        <f t="shared" si="5"/>
        <v>121.38157894736842</v>
      </c>
      <c r="L20" s="16">
        <v>4.4</v>
      </c>
      <c r="M20" s="16">
        <v>26.7</v>
      </c>
      <c r="N20" s="15">
        <f t="shared" si="6"/>
        <v>606.8181818181818</v>
      </c>
      <c r="O20" s="16">
        <v>14.8</v>
      </c>
      <c r="P20" s="16">
        <v>20.3</v>
      </c>
      <c r="Q20" s="15">
        <f t="shared" si="25"/>
        <v>137.16216216216216</v>
      </c>
      <c r="R20" s="16">
        <v>23.9</v>
      </c>
      <c r="S20" s="16">
        <v>25.1</v>
      </c>
      <c r="T20" s="15">
        <f t="shared" si="7"/>
        <v>105.02092050209207</v>
      </c>
      <c r="U20" s="16">
        <v>17</v>
      </c>
      <c r="V20" s="16">
        <v>29.1</v>
      </c>
      <c r="W20" s="15">
        <f t="shared" si="8"/>
        <v>171.1764705882353</v>
      </c>
      <c r="X20" s="16"/>
      <c r="Y20" s="16"/>
      <c r="Z20" s="15" t="e">
        <f t="shared" si="9"/>
        <v>#DIV/0!</v>
      </c>
      <c r="AA20" s="16">
        <v>3.4</v>
      </c>
      <c r="AB20" s="16">
        <v>3.9</v>
      </c>
      <c r="AC20" s="15">
        <f t="shared" si="10"/>
        <v>114.70588235294117</v>
      </c>
      <c r="AD20" s="16"/>
      <c r="AE20" s="16"/>
      <c r="AF20" s="15" t="e">
        <f t="shared" si="11"/>
        <v>#DIV/0!</v>
      </c>
      <c r="AG20" s="16">
        <v>1777.6</v>
      </c>
      <c r="AH20" s="16">
        <v>1777.6</v>
      </c>
      <c r="AI20" s="15">
        <f t="shared" si="12"/>
        <v>100</v>
      </c>
      <c r="AJ20" s="15">
        <v>1221.2</v>
      </c>
      <c r="AK20" s="15">
        <v>1221.2</v>
      </c>
      <c r="AL20" s="15">
        <f t="shared" si="13"/>
        <v>100</v>
      </c>
      <c r="AM20" s="15">
        <v>366.2</v>
      </c>
      <c r="AN20" s="15">
        <v>366.2</v>
      </c>
      <c r="AO20" s="15">
        <f t="shared" si="14"/>
        <v>100</v>
      </c>
      <c r="AP20" s="16">
        <v>0</v>
      </c>
      <c r="AQ20" s="16">
        <v>0</v>
      </c>
      <c r="AR20" s="15" t="e">
        <f t="shared" si="15"/>
        <v>#DIV/0!</v>
      </c>
      <c r="AS20" s="16">
        <v>3.8</v>
      </c>
      <c r="AT20" s="16">
        <v>3.8</v>
      </c>
      <c r="AU20" s="15">
        <f t="shared" si="16"/>
        <v>100</v>
      </c>
      <c r="AV20" s="16">
        <v>2218.9</v>
      </c>
      <c r="AW20" s="16">
        <v>2195.1</v>
      </c>
      <c r="AX20" s="15">
        <f t="shared" si="0"/>
        <v>98.92739645770426</v>
      </c>
      <c r="AY20" s="16">
        <v>573.1</v>
      </c>
      <c r="AZ20" s="16">
        <v>573.1</v>
      </c>
      <c r="BA20" s="15">
        <f t="shared" si="17"/>
        <v>100</v>
      </c>
      <c r="BB20" s="15">
        <v>558.3</v>
      </c>
      <c r="BC20" s="16">
        <v>558.3</v>
      </c>
      <c r="BD20" s="15">
        <f t="shared" si="26"/>
        <v>100</v>
      </c>
      <c r="BE20" s="16">
        <v>74</v>
      </c>
      <c r="BF20" s="16">
        <v>74</v>
      </c>
      <c r="BG20" s="15">
        <f t="shared" si="18"/>
        <v>100</v>
      </c>
      <c r="BH20" s="16">
        <v>428.8</v>
      </c>
      <c r="BI20" s="16">
        <v>428.8</v>
      </c>
      <c r="BJ20" s="15">
        <f t="shared" si="19"/>
        <v>100</v>
      </c>
      <c r="BK20" s="16">
        <v>1088.6</v>
      </c>
      <c r="BL20" s="16">
        <v>1064.7</v>
      </c>
      <c r="BM20" s="15">
        <f t="shared" si="20"/>
        <v>97.80451956641559</v>
      </c>
      <c r="BN20" s="17">
        <v>729.1</v>
      </c>
      <c r="BO20" s="17">
        <v>720.4</v>
      </c>
      <c r="BP20" s="15">
        <f t="shared" si="21"/>
        <v>98.80674804553558</v>
      </c>
      <c r="BQ20" s="17">
        <v>214.8</v>
      </c>
      <c r="BR20" s="17">
        <v>199.9</v>
      </c>
      <c r="BS20" s="15">
        <f t="shared" si="22"/>
        <v>93.0633147113594</v>
      </c>
      <c r="BT20" s="16">
        <v>0</v>
      </c>
      <c r="BU20" s="17">
        <v>0</v>
      </c>
      <c r="BV20" s="15" t="e">
        <f t="shared" si="23"/>
        <v>#DIV/0!</v>
      </c>
      <c r="BW20" s="15">
        <f t="shared" si="1"/>
        <v>-252.50000000000023</v>
      </c>
      <c r="BX20" s="15">
        <f t="shared" si="24"/>
        <v>-167.5</v>
      </c>
      <c r="BY20" s="15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1">
        <v>6</v>
      </c>
      <c r="B21" s="22" t="s">
        <v>44</v>
      </c>
      <c r="C21" s="15">
        <f t="shared" si="2"/>
        <v>2787</v>
      </c>
      <c r="D21" s="15">
        <f t="shared" si="2"/>
        <v>2818.7999999999997</v>
      </c>
      <c r="E21" s="15">
        <f t="shared" si="3"/>
        <v>101.1410118406889</v>
      </c>
      <c r="F21" s="16">
        <f>I21+L21+O21+R21+U21+X21+AA21+AD21+12.2+0.2</f>
        <v>181.3</v>
      </c>
      <c r="G21" s="16">
        <f>J21+M21+P21+S21+V21+Y21+AB21+AE21+13.6+0.2</f>
        <v>213.09999999999997</v>
      </c>
      <c r="H21" s="15">
        <f t="shared" si="4"/>
        <v>117.53998896856037</v>
      </c>
      <c r="I21" s="16">
        <v>55.4</v>
      </c>
      <c r="J21" s="16">
        <v>78.1</v>
      </c>
      <c r="K21" s="15">
        <f t="shared" si="5"/>
        <v>140.97472924187724</v>
      </c>
      <c r="L21" s="16">
        <v>0.3</v>
      </c>
      <c r="M21" s="16">
        <v>0.3</v>
      </c>
      <c r="N21" s="15">
        <f t="shared" si="6"/>
        <v>100</v>
      </c>
      <c r="O21" s="16">
        <v>28.3</v>
      </c>
      <c r="P21" s="16">
        <v>26.9</v>
      </c>
      <c r="Q21" s="15">
        <f t="shared" si="25"/>
        <v>95.0530035335689</v>
      </c>
      <c r="R21" s="16">
        <v>82.3</v>
      </c>
      <c r="S21" s="16">
        <v>90.5</v>
      </c>
      <c r="T21" s="15">
        <f t="shared" si="7"/>
        <v>109.96354799513975</v>
      </c>
      <c r="U21" s="16">
        <v>0.8</v>
      </c>
      <c r="V21" s="16">
        <v>1.7</v>
      </c>
      <c r="W21" s="15">
        <f t="shared" si="8"/>
        <v>212.5</v>
      </c>
      <c r="X21" s="16"/>
      <c r="Y21" s="16"/>
      <c r="Z21" s="15" t="e">
        <f t="shared" si="9"/>
        <v>#DIV/0!</v>
      </c>
      <c r="AA21" s="16">
        <v>1.8</v>
      </c>
      <c r="AB21" s="16">
        <v>1.8</v>
      </c>
      <c r="AC21" s="15">
        <f t="shared" si="10"/>
        <v>100</v>
      </c>
      <c r="AD21" s="16"/>
      <c r="AE21" s="16"/>
      <c r="AF21" s="15" t="e">
        <f t="shared" si="11"/>
        <v>#DIV/0!</v>
      </c>
      <c r="AG21" s="16">
        <v>2605.7</v>
      </c>
      <c r="AH21" s="16">
        <v>2605.7</v>
      </c>
      <c r="AI21" s="15">
        <f t="shared" si="12"/>
        <v>100</v>
      </c>
      <c r="AJ21" s="15">
        <v>1913.5</v>
      </c>
      <c r="AK21" s="15">
        <v>1913.5</v>
      </c>
      <c r="AL21" s="15">
        <f t="shared" si="13"/>
        <v>100</v>
      </c>
      <c r="AM21" s="15">
        <v>325</v>
      </c>
      <c r="AN21" s="15">
        <v>325</v>
      </c>
      <c r="AO21" s="15">
        <f t="shared" si="14"/>
        <v>100</v>
      </c>
      <c r="AP21" s="16">
        <v>0</v>
      </c>
      <c r="AQ21" s="16">
        <v>0</v>
      </c>
      <c r="AR21" s="15" t="e">
        <f t="shared" si="15"/>
        <v>#DIV/0!</v>
      </c>
      <c r="AS21" s="16">
        <v>5.6</v>
      </c>
      <c r="AT21" s="16">
        <v>4.6</v>
      </c>
      <c r="AU21" s="15">
        <f>AT21/AS21*100</f>
        <v>82.14285714285714</v>
      </c>
      <c r="AV21" s="16">
        <v>2953.9</v>
      </c>
      <c r="AW21" s="16">
        <v>2875.9</v>
      </c>
      <c r="AX21" s="15">
        <f t="shared" si="0"/>
        <v>97.35942313551575</v>
      </c>
      <c r="AY21" s="16">
        <v>561.2</v>
      </c>
      <c r="AZ21" s="16">
        <v>543.1</v>
      </c>
      <c r="BA21" s="15">
        <f t="shared" si="17"/>
        <v>96.77476835352815</v>
      </c>
      <c r="BB21" s="15">
        <v>552.7</v>
      </c>
      <c r="BC21" s="16">
        <v>539.6</v>
      </c>
      <c r="BD21" s="15">
        <f t="shared" si="26"/>
        <v>97.6298172607201</v>
      </c>
      <c r="BE21" s="16">
        <v>206</v>
      </c>
      <c r="BF21" s="16">
        <v>206</v>
      </c>
      <c r="BG21" s="15">
        <f t="shared" si="18"/>
        <v>100</v>
      </c>
      <c r="BH21" s="16">
        <v>556.9</v>
      </c>
      <c r="BI21" s="16">
        <v>556.3</v>
      </c>
      <c r="BJ21" s="15">
        <f t="shared" si="19"/>
        <v>99.89226072903573</v>
      </c>
      <c r="BK21" s="16">
        <v>1216.1</v>
      </c>
      <c r="BL21" s="16">
        <v>1158.3</v>
      </c>
      <c r="BM21" s="15">
        <f t="shared" si="20"/>
        <v>95.24710138968835</v>
      </c>
      <c r="BN21" s="17">
        <v>960.9</v>
      </c>
      <c r="BO21" s="17">
        <v>910.5</v>
      </c>
      <c r="BP21" s="15">
        <f t="shared" si="21"/>
        <v>94.75491726506401</v>
      </c>
      <c r="BQ21" s="17">
        <v>85.4</v>
      </c>
      <c r="BR21" s="17">
        <v>78.6</v>
      </c>
      <c r="BS21" s="15">
        <f t="shared" si="22"/>
        <v>92.0374707259953</v>
      </c>
      <c r="BT21" s="16">
        <v>0</v>
      </c>
      <c r="BU21" s="17">
        <v>0</v>
      </c>
      <c r="BV21" s="15" t="e">
        <f t="shared" si="23"/>
        <v>#DIV/0!</v>
      </c>
      <c r="BW21" s="15">
        <f t="shared" si="1"/>
        <v>-166.9000000000001</v>
      </c>
      <c r="BX21" s="15">
        <f t="shared" si="24"/>
        <v>-57.100000000000364</v>
      </c>
      <c r="BY21" s="15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1">
        <v>7</v>
      </c>
      <c r="B22" s="22" t="s">
        <v>45</v>
      </c>
      <c r="C22" s="15">
        <f t="shared" si="2"/>
        <v>4342.099999999999</v>
      </c>
      <c r="D22" s="15">
        <f t="shared" si="2"/>
        <v>4379.6</v>
      </c>
      <c r="E22" s="15">
        <f t="shared" si="3"/>
        <v>100.86363741046962</v>
      </c>
      <c r="F22" s="16">
        <f>I22+L22+O22+R22+U22+X22+AA22+AD22+13.2+10</f>
        <v>157.39999999999998</v>
      </c>
      <c r="G22" s="16">
        <f>J22+M22+P22+S22+V22+Y22+AB22+AE22+18.7+12.9</f>
        <v>199.6</v>
      </c>
      <c r="H22" s="15">
        <f t="shared" si="4"/>
        <v>126.81067344345618</v>
      </c>
      <c r="I22" s="16">
        <v>41.4</v>
      </c>
      <c r="J22" s="16">
        <v>54.1</v>
      </c>
      <c r="K22" s="15">
        <f t="shared" si="5"/>
        <v>130.67632850241546</v>
      </c>
      <c r="L22" s="16">
        <v>0.1</v>
      </c>
      <c r="M22" s="16">
        <v>0.1</v>
      </c>
      <c r="N22" s="15">
        <f t="shared" si="6"/>
        <v>100</v>
      </c>
      <c r="O22" s="16">
        <v>10.6</v>
      </c>
      <c r="P22" s="16">
        <v>18.4</v>
      </c>
      <c r="Q22" s="15">
        <f t="shared" si="25"/>
        <v>173.58490566037733</v>
      </c>
      <c r="R22" s="16">
        <v>38</v>
      </c>
      <c r="S22" s="16">
        <v>38.2</v>
      </c>
      <c r="T22" s="15">
        <f t="shared" si="7"/>
        <v>100.52631578947368</v>
      </c>
      <c r="U22" s="16">
        <v>22.7</v>
      </c>
      <c r="V22" s="16">
        <v>26.2</v>
      </c>
      <c r="W22" s="15">
        <f t="shared" si="8"/>
        <v>115.41850220264318</v>
      </c>
      <c r="X22" s="16"/>
      <c r="Y22" s="16"/>
      <c r="Z22" s="15" t="e">
        <f t="shared" si="9"/>
        <v>#DIV/0!</v>
      </c>
      <c r="AA22" s="16">
        <v>21.4</v>
      </c>
      <c r="AB22" s="16">
        <v>31</v>
      </c>
      <c r="AC22" s="15">
        <f t="shared" si="10"/>
        <v>144.85981308411215</v>
      </c>
      <c r="AD22" s="16"/>
      <c r="AE22" s="16"/>
      <c r="AF22" s="15" t="e">
        <f t="shared" si="11"/>
        <v>#DIV/0!</v>
      </c>
      <c r="AG22" s="16">
        <v>4184.7</v>
      </c>
      <c r="AH22" s="16">
        <v>4180</v>
      </c>
      <c r="AI22" s="15">
        <f t="shared" si="12"/>
        <v>99.88768609458265</v>
      </c>
      <c r="AJ22" s="15">
        <v>1702</v>
      </c>
      <c r="AK22" s="15">
        <v>1702</v>
      </c>
      <c r="AL22" s="15">
        <f t="shared" si="13"/>
        <v>100</v>
      </c>
      <c r="AM22" s="15">
        <v>519.3</v>
      </c>
      <c r="AN22" s="15">
        <v>519.3</v>
      </c>
      <c r="AO22" s="15">
        <f t="shared" si="14"/>
        <v>100</v>
      </c>
      <c r="AP22" s="16">
        <v>0</v>
      </c>
      <c r="AQ22" s="16">
        <v>0</v>
      </c>
      <c r="AR22" s="15" t="e">
        <f t="shared" si="15"/>
        <v>#DIV/0!</v>
      </c>
      <c r="AS22" s="16">
        <v>2.9</v>
      </c>
      <c r="AT22" s="16">
        <v>2.9</v>
      </c>
      <c r="AU22" s="15">
        <f t="shared" si="16"/>
        <v>100</v>
      </c>
      <c r="AV22" s="16">
        <v>4360.3</v>
      </c>
      <c r="AW22" s="16">
        <v>4277.6</v>
      </c>
      <c r="AX22" s="15">
        <f t="shared" si="0"/>
        <v>98.10334151319864</v>
      </c>
      <c r="AY22" s="16">
        <v>667.6</v>
      </c>
      <c r="AZ22" s="16">
        <v>648.5</v>
      </c>
      <c r="BA22" s="15">
        <f>AZ22/AY22*100</f>
        <v>97.13900539245056</v>
      </c>
      <c r="BB22" s="15">
        <v>658.3</v>
      </c>
      <c r="BC22" s="16">
        <v>644.2</v>
      </c>
      <c r="BD22" s="15">
        <f t="shared" si="26"/>
        <v>97.85811939845057</v>
      </c>
      <c r="BE22" s="16">
        <v>86.2</v>
      </c>
      <c r="BF22" s="16">
        <v>86.2</v>
      </c>
      <c r="BG22" s="15">
        <f t="shared" si="18"/>
        <v>100</v>
      </c>
      <c r="BH22" s="16">
        <v>415.6</v>
      </c>
      <c r="BI22" s="16">
        <v>415.6</v>
      </c>
      <c r="BJ22" s="15">
        <f t="shared" si="19"/>
        <v>100</v>
      </c>
      <c r="BK22" s="16">
        <v>1563.7</v>
      </c>
      <c r="BL22" s="16">
        <v>1504.9</v>
      </c>
      <c r="BM22" s="15">
        <f t="shared" si="20"/>
        <v>96.23968791967769</v>
      </c>
      <c r="BN22" s="17">
        <v>697.7</v>
      </c>
      <c r="BO22" s="17">
        <v>667.8</v>
      </c>
      <c r="BP22" s="15">
        <f t="shared" si="21"/>
        <v>95.7144904686828</v>
      </c>
      <c r="BQ22" s="17">
        <v>231.6</v>
      </c>
      <c r="BR22" s="17">
        <v>202.7</v>
      </c>
      <c r="BS22" s="15">
        <f t="shared" si="22"/>
        <v>87.5215889464594</v>
      </c>
      <c r="BT22" s="16">
        <v>0</v>
      </c>
      <c r="BU22" s="17">
        <v>0</v>
      </c>
      <c r="BV22" s="15" t="e">
        <f t="shared" si="23"/>
        <v>#DIV/0!</v>
      </c>
      <c r="BW22" s="15">
        <f t="shared" si="1"/>
        <v>-18.200000000000728</v>
      </c>
      <c r="BX22" s="15">
        <f t="shared" si="24"/>
        <v>102</v>
      </c>
      <c r="BY22" s="15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1">
        <v>8</v>
      </c>
      <c r="B23" s="22" t="s">
        <v>46</v>
      </c>
      <c r="C23" s="15">
        <f>F23+AG23-0.1</f>
        <v>26832.500000000004</v>
      </c>
      <c r="D23" s="15">
        <f>G23+AH23</f>
        <v>25745.300000000003</v>
      </c>
      <c r="E23" s="15">
        <f t="shared" si="3"/>
        <v>95.94819714897977</v>
      </c>
      <c r="F23" s="16">
        <f>I23+L23+O23+R23+U23+X23+AA23+AD23+961.7</f>
        <v>13017.000000000002</v>
      </c>
      <c r="G23" s="16">
        <f>J23+M23+P23+S23+V23+Y23+AB23+AE23+1695.7</f>
        <v>15827.1</v>
      </c>
      <c r="H23" s="15">
        <f t="shared" si="4"/>
        <v>121.58792348467387</v>
      </c>
      <c r="I23" s="16">
        <v>7451.2</v>
      </c>
      <c r="J23" s="16">
        <v>8946.7</v>
      </c>
      <c r="K23" s="15">
        <f t="shared" si="5"/>
        <v>120.07059265621646</v>
      </c>
      <c r="L23" s="16">
        <v>37.3</v>
      </c>
      <c r="M23" s="16">
        <v>36.3</v>
      </c>
      <c r="N23" s="15">
        <f>M23/L23*100</f>
        <v>97.31903485254692</v>
      </c>
      <c r="O23" s="16">
        <v>75.7</v>
      </c>
      <c r="P23" s="16">
        <v>71.6</v>
      </c>
      <c r="Q23" s="15">
        <f t="shared" si="25"/>
        <v>94.58388375165124</v>
      </c>
      <c r="R23" s="16">
        <v>3259</v>
      </c>
      <c r="S23" s="16">
        <v>3352.4</v>
      </c>
      <c r="T23" s="15">
        <f t="shared" si="7"/>
        <v>102.86590978827861</v>
      </c>
      <c r="U23" s="16">
        <v>1232.1</v>
      </c>
      <c r="V23" s="16">
        <v>1724.4</v>
      </c>
      <c r="W23" s="15">
        <f t="shared" si="8"/>
        <v>139.95617238860484</v>
      </c>
      <c r="X23" s="16"/>
      <c r="Y23" s="16"/>
      <c r="Z23" s="15" t="e">
        <f t="shared" si="9"/>
        <v>#DIV/0!</v>
      </c>
      <c r="AA23" s="16">
        <v>0</v>
      </c>
      <c r="AB23" s="16">
        <v>0</v>
      </c>
      <c r="AC23" s="15" t="e">
        <f t="shared" si="10"/>
        <v>#DIV/0!</v>
      </c>
      <c r="AD23" s="16"/>
      <c r="AE23" s="16"/>
      <c r="AF23" s="15" t="e">
        <f t="shared" si="11"/>
        <v>#DIV/0!</v>
      </c>
      <c r="AG23" s="16">
        <v>13815.6</v>
      </c>
      <c r="AH23" s="16">
        <v>9918.2</v>
      </c>
      <c r="AI23" s="15">
        <f t="shared" si="12"/>
        <v>71.78986073713773</v>
      </c>
      <c r="AJ23" s="15">
        <v>345.2</v>
      </c>
      <c r="AK23" s="15">
        <v>345.2</v>
      </c>
      <c r="AL23" s="15">
        <f t="shared" si="13"/>
        <v>100</v>
      </c>
      <c r="AM23" s="15">
        <v>0</v>
      </c>
      <c r="AN23" s="15">
        <v>0</v>
      </c>
      <c r="AO23" s="15" t="e">
        <f t="shared" si="14"/>
        <v>#DIV/0!</v>
      </c>
      <c r="AP23" s="16">
        <v>0</v>
      </c>
      <c r="AQ23" s="16">
        <v>0</v>
      </c>
      <c r="AR23" s="15" t="e">
        <f t="shared" si="15"/>
        <v>#DIV/0!</v>
      </c>
      <c r="AS23" s="16">
        <v>0</v>
      </c>
      <c r="AT23" s="16">
        <v>0</v>
      </c>
      <c r="AU23" s="15">
        <v>0</v>
      </c>
      <c r="AV23" s="16">
        <v>31368.8</v>
      </c>
      <c r="AW23" s="16">
        <v>26685.9</v>
      </c>
      <c r="AX23" s="15">
        <f t="shared" si="0"/>
        <v>85.07147229093877</v>
      </c>
      <c r="AY23" s="16">
        <v>2984.8</v>
      </c>
      <c r="AZ23" s="16">
        <v>2970</v>
      </c>
      <c r="BA23" s="15">
        <f t="shared" si="17"/>
        <v>99.50415438220315</v>
      </c>
      <c r="BB23" s="15">
        <v>2911.3</v>
      </c>
      <c r="BC23" s="16">
        <v>2910.8</v>
      </c>
      <c r="BD23" s="15">
        <f t="shared" si="26"/>
        <v>99.98282554185415</v>
      </c>
      <c r="BE23" s="16">
        <v>191.6</v>
      </c>
      <c r="BF23" s="16">
        <v>191.6</v>
      </c>
      <c r="BG23" s="15">
        <f t="shared" si="18"/>
        <v>100</v>
      </c>
      <c r="BH23" s="16">
        <v>14462.4</v>
      </c>
      <c r="BI23" s="16">
        <v>14237.6</v>
      </c>
      <c r="BJ23" s="15">
        <f t="shared" si="19"/>
        <v>98.44562451598628</v>
      </c>
      <c r="BK23" s="16">
        <v>0</v>
      </c>
      <c r="BL23" s="16">
        <v>0</v>
      </c>
      <c r="BM23" s="15" t="e">
        <f t="shared" si="20"/>
        <v>#DIV/0!</v>
      </c>
      <c r="BN23" s="18">
        <v>0</v>
      </c>
      <c r="BO23" s="18">
        <v>0</v>
      </c>
      <c r="BP23" s="15" t="e">
        <f t="shared" si="21"/>
        <v>#DIV/0!</v>
      </c>
      <c r="BQ23" s="18">
        <v>0</v>
      </c>
      <c r="BR23" s="18">
        <v>0</v>
      </c>
      <c r="BS23" s="15" t="e">
        <f t="shared" si="22"/>
        <v>#DIV/0!</v>
      </c>
      <c r="BT23" s="16">
        <v>0</v>
      </c>
      <c r="BU23" s="18">
        <v>0</v>
      </c>
      <c r="BV23" s="15" t="e">
        <f>BU23/BT23*100</f>
        <v>#DIV/0!</v>
      </c>
      <c r="BW23" s="15">
        <f t="shared" si="1"/>
        <v>-4536.299999999996</v>
      </c>
      <c r="BX23" s="15">
        <f t="shared" si="24"/>
        <v>-940.5999999999985</v>
      </c>
      <c r="BY23" s="15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1">
        <v>9</v>
      </c>
      <c r="B24" s="31" t="s">
        <v>47</v>
      </c>
      <c r="C24" s="15">
        <f t="shared" si="2"/>
        <v>4136.1</v>
      </c>
      <c r="D24" s="15">
        <f t="shared" si="2"/>
        <v>4165.4</v>
      </c>
      <c r="E24" s="15">
        <f t="shared" si="3"/>
        <v>100.70839679891684</v>
      </c>
      <c r="F24" s="16">
        <f>I24+L24+O24+R24+U24+X24+AA24+AD24+29.5+0.9+15</f>
        <v>291.2</v>
      </c>
      <c r="G24" s="16">
        <f>J24+M24+P24+S24+V24+Y24+AB24+AE24+32.1+1.2+14.9+0.2</f>
        <v>320.49999999999994</v>
      </c>
      <c r="H24" s="15">
        <f t="shared" si="4"/>
        <v>110.06181318681317</v>
      </c>
      <c r="I24" s="16">
        <v>143.9</v>
      </c>
      <c r="J24" s="16">
        <v>172.3</v>
      </c>
      <c r="K24" s="15">
        <f t="shared" si="5"/>
        <v>119.7359277275886</v>
      </c>
      <c r="L24" s="16">
        <v>9.3</v>
      </c>
      <c r="M24" s="16">
        <v>13.7</v>
      </c>
      <c r="N24" s="15">
        <f t="shared" si="6"/>
        <v>147.31182795698922</v>
      </c>
      <c r="O24" s="16">
        <v>1.5</v>
      </c>
      <c r="P24" s="16">
        <v>0.9</v>
      </c>
      <c r="Q24" s="15">
        <f t="shared" si="25"/>
        <v>60</v>
      </c>
      <c r="R24" s="16">
        <v>83.1</v>
      </c>
      <c r="S24" s="16">
        <v>76</v>
      </c>
      <c r="T24" s="15">
        <f t="shared" si="7"/>
        <v>91.45607701564381</v>
      </c>
      <c r="U24" s="16">
        <v>6.2</v>
      </c>
      <c r="V24" s="16">
        <v>7.4</v>
      </c>
      <c r="W24" s="15">
        <f t="shared" si="8"/>
        <v>119.35483870967742</v>
      </c>
      <c r="X24" s="16"/>
      <c r="Y24" s="16"/>
      <c r="Z24" s="15" t="e">
        <f t="shared" si="9"/>
        <v>#DIV/0!</v>
      </c>
      <c r="AA24" s="16">
        <v>1.8</v>
      </c>
      <c r="AB24" s="16">
        <v>1.8</v>
      </c>
      <c r="AC24" s="15">
        <f t="shared" si="10"/>
        <v>100</v>
      </c>
      <c r="AD24" s="16"/>
      <c r="AE24" s="16"/>
      <c r="AF24" s="15" t="e">
        <f t="shared" si="11"/>
        <v>#DIV/0!</v>
      </c>
      <c r="AG24" s="16">
        <v>3844.9</v>
      </c>
      <c r="AH24" s="16">
        <v>3844.9</v>
      </c>
      <c r="AI24" s="15">
        <f t="shared" si="12"/>
        <v>100</v>
      </c>
      <c r="AJ24" s="15">
        <v>2033.2</v>
      </c>
      <c r="AK24" s="15">
        <v>2033.2</v>
      </c>
      <c r="AL24" s="15">
        <f t="shared" si="13"/>
        <v>100</v>
      </c>
      <c r="AM24" s="15">
        <v>1122</v>
      </c>
      <c r="AN24" s="15">
        <v>1122</v>
      </c>
      <c r="AO24" s="15">
        <f t="shared" si="14"/>
        <v>100</v>
      </c>
      <c r="AP24" s="16">
        <v>0</v>
      </c>
      <c r="AQ24" s="16">
        <v>0</v>
      </c>
      <c r="AR24" s="15" t="e">
        <f t="shared" si="15"/>
        <v>#DIV/0!</v>
      </c>
      <c r="AS24" s="16">
        <v>5</v>
      </c>
      <c r="AT24" s="16">
        <v>5</v>
      </c>
      <c r="AU24" s="15">
        <f t="shared" si="16"/>
        <v>100</v>
      </c>
      <c r="AV24" s="16">
        <v>4189.8</v>
      </c>
      <c r="AW24" s="16">
        <v>4040.1</v>
      </c>
      <c r="AX24" s="15">
        <f t="shared" si="0"/>
        <v>96.4270370900759</v>
      </c>
      <c r="AY24" s="16">
        <v>871.1</v>
      </c>
      <c r="AZ24" s="16">
        <v>826</v>
      </c>
      <c r="BA24" s="15">
        <f t="shared" si="17"/>
        <v>94.8226380438526</v>
      </c>
      <c r="BB24" s="15">
        <v>862.6</v>
      </c>
      <c r="BC24" s="16">
        <v>822.5</v>
      </c>
      <c r="BD24" s="15">
        <f t="shared" si="26"/>
        <v>95.35126362160908</v>
      </c>
      <c r="BE24" s="16">
        <v>12</v>
      </c>
      <c r="BF24" s="16">
        <v>0</v>
      </c>
      <c r="BG24" s="15">
        <f t="shared" si="18"/>
        <v>0</v>
      </c>
      <c r="BH24" s="16">
        <v>546.2</v>
      </c>
      <c r="BI24" s="16">
        <v>515.2</v>
      </c>
      <c r="BJ24" s="15">
        <f t="shared" si="19"/>
        <v>94.32442328817284</v>
      </c>
      <c r="BK24" s="16">
        <v>1867.3</v>
      </c>
      <c r="BL24" s="16">
        <v>1833.7</v>
      </c>
      <c r="BM24" s="15">
        <f t="shared" si="20"/>
        <v>98.20061050714936</v>
      </c>
      <c r="BN24" s="17">
        <v>1543.5</v>
      </c>
      <c r="BO24" s="17">
        <v>1537.5</v>
      </c>
      <c r="BP24" s="15">
        <f t="shared" si="21"/>
        <v>99.61127308066084</v>
      </c>
      <c r="BQ24" s="17">
        <v>154.7</v>
      </c>
      <c r="BR24" s="17">
        <v>153.9</v>
      </c>
      <c r="BS24" s="15">
        <f t="shared" si="22"/>
        <v>99.48287007110538</v>
      </c>
      <c r="BT24" s="16">
        <v>0</v>
      </c>
      <c r="BU24" s="17">
        <v>0</v>
      </c>
      <c r="BV24" s="15" t="e">
        <f t="shared" si="23"/>
        <v>#DIV/0!</v>
      </c>
      <c r="BW24" s="15">
        <f t="shared" si="1"/>
        <v>-53.69999999999982</v>
      </c>
      <c r="BX24" s="15">
        <f t="shared" si="24"/>
        <v>125.29999999999973</v>
      </c>
      <c r="BY24" s="15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1">
        <v>10</v>
      </c>
      <c r="B25" s="22" t="s">
        <v>48</v>
      </c>
      <c r="C25" s="15">
        <f t="shared" si="2"/>
        <v>3566.5</v>
      </c>
      <c r="D25" s="15">
        <f t="shared" si="2"/>
        <v>3589.7</v>
      </c>
      <c r="E25" s="15">
        <f t="shared" si="3"/>
        <v>100.65049768680778</v>
      </c>
      <c r="F25" s="16">
        <f>I25+L25+O25+R25+U25+X25+AA25+AD25+9.8</f>
        <v>232.00000000000003</v>
      </c>
      <c r="G25" s="16">
        <f>J25+M25+P25+S25+V25+Y25+AB25+AE25+11.2</f>
        <v>255.2</v>
      </c>
      <c r="H25" s="15">
        <f t="shared" si="4"/>
        <v>109.99999999999999</v>
      </c>
      <c r="I25" s="16">
        <v>99.1</v>
      </c>
      <c r="J25" s="16">
        <v>128.4</v>
      </c>
      <c r="K25" s="15">
        <f t="shared" si="5"/>
        <v>129.56609485368315</v>
      </c>
      <c r="L25" s="16">
        <v>0</v>
      </c>
      <c r="M25" s="16">
        <v>0</v>
      </c>
      <c r="N25" s="15" t="e">
        <f t="shared" si="6"/>
        <v>#DIV/0!</v>
      </c>
      <c r="O25" s="16">
        <v>36.4</v>
      </c>
      <c r="P25" s="16">
        <v>29.5</v>
      </c>
      <c r="Q25" s="15">
        <f t="shared" si="25"/>
        <v>81.04395604395604</v>
      </c>
      <c r="R25" s="16">
        <v>70.8</v>
      </c>
      <c r="S25" s="16">
        <v>66.4</v>
      </c>
      <c r="T25" s="15">
        <f t="shared" si="7"/>
        <v>93.7853107344633</v>
      </c>
      <c r="U25" s="16">
        <v>14.3</v>
      </c>
      <c r="V25" s="16">
        <v>18.1</v>
      </c>
      <c r="W25" s="15">
        <f t="shared" si="8"/>
        <v>126.57342657342659</v>
      </c>
      <c r="X25" s="16"/>
      <c r="Y25" s="16"/>
      <c r="Z25" s="15" t="e">
        <f t="shared" si="9"/>
        <v>#DIV/0!</v>
      </c>
      <c r="AA25" s="16">
        <v>1.6</v>
      </c>
      <c r="AB25" s="16">
        <v>1.6</v>
      </c>
      <c r="AC25" s="15">
        <f t="shared" si="10"/>
        <v>100</v>
      </c>
      <c r="AD25" s="16"/>
      <c r="AE25" s="16"/>
      <c r="AF25" s="15" t="e">
        <f t="shared" si="11"/>
        <v>#DIV/0!</v>
      </c>
      <c r="AG25" s="16">
        <v>3334.5</v>
      </c>
      <c r="AH25" s="16">
        <v>3334.5</v>
      </c>
      <c r="AI25" s="15">
        <f t="shared" si="12"/>
        <v>100</v>
      </c>
      <c r="AJ25" s="15">
        <v>2116.8</v>
      </c>
      <c r="AK25" s="15">
        <v>2116.8</v>
      </c>
      <c r="AL25" s="15">
        <f t="shared" si="13"/>
        <v>100</v>
      </c>
      <c r="AM25" s="15">
        <v>0</v>
      </c>
      <c r="AN25" s="15">
        <v>0</v>
      </c>
      <c r="AO25" s="15" t="e">
        <f t="shared" si="14"/>
        <v>#DIV/0!</v>
      </c>
      <c r="AP25" s="16">
        <v>0</v>
      </c>
      <c r="AQ25" s="16">
        <v>0</v>
      </c>
      <c r="AR25" s="15" t="e">
        <f t="shared" si="15"/>
        <v>#DIV/0!</v>
      </c>
      <c r="AS25" s="16">
        <v>4</v>
      </c>
      <c r="AT25" s="16">
        <v>4</v>
      </c>
      <c r="AU25" s="15">
        <f t="shared" si="16"/>
        <v>100</v>
      </c>
      <c r="AV25" s="16">
        <v>3719.5</v>
      </c>
      <c r="AW25" s="16">
        <v>3168.3</v>
      </c>
      <c r="AX25" s="15">
        <f t="shared" si="0"/>
        <v>85.18080387148811</v>
      </c>
      <c r="AY25" s="16">
        <v>608</v>
      </c>
      <c r="AZ25" s="16">
        <v>607.8</v>
      </c>
      <c r="BA25" s="15">
        <f t="shared" si="17"/>
        <v>99.96710526315789</v>
      </c>
      <c r="BB25" s="15">
        <v>582.5</v>
      </c>
      <c r="BC25" s="16">
        <v>582.3</v>
      </c>
      <c r="BD25" s="15">
        <f t="shared" si="26"/>
        <v>99.96566523605149</v>
      </c>
      <c r="BE25" s="16">
        <v>194.5</v>
      </c>
      <c r="BF25" s="16">
        <v>194.5</v>
      </c>
      <c r="BG25" s="15">
        <f t="shared" si="18"/>
        <v>100</v>
      </c>
      <c r="BH25" s="16">
        <v>666.6</v>
      </c>
      <c r="BI25" s="16">
        <v>666.6</v>
      </c>
      <c r="BJ25" s="15">
        <f t="shared" si="19"/>
        <v>100</v>
      </c>
      <c r="BK25" s="16">
        <v>841.2</v>
      </c>
      <c r="BL25" s="16">
        <v>815</v>
      </c>
      <c r="BM25" s="15">
        <f t="shared" si="20"/>
        <v>96.88540180694247</v>
      </c>
      <c r="BN25" s="17">
        <v>623</v>
      </c>
      <c r="BO25" s="17">
        <v>609.1</v>
      </c>
      <c r="BP25" s="15">
        <f t="shared" si="21"/>
        <v>97.76886035313001</v>
      </c>
      <c r="BQ25" s="17">
        <v>102.8</v>
      </c>
      <c r="BR25" s="17">
        <v>91</v>
      </c>
      <c r="BS25" s="15">
        <f t="shared" si="22"/>
        <v>88.52140077821012</v>
      </c>
      <c r="BT25" s="16">
        <v>0</v>
      </c>
      <c r="BU25" s="19">
        <v>0</v>
      </c>
      <c r="BV25" s="15" t="e">
        <f t="shared" si="23"/>
        <v>#DIV/0!</v>
      </c>
      <c r="BW25" s="15">
        <f t="shared" si="1"/>
        <v>-153</v>
      </c>
      <c r="BX25" s="15">
        <f t="shared" si="24"/>
        <v>421.39999999999964</v>
      </c>
      <c r="BY25" s="15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1">
        <v>11</v>
      </c>
      <c r="B26" s="22" t="s">
        <v>49</v>
      </c>
      <c r="C26" s="15">
        <f t="shared" si="2"/>
        <v>6436.6</v>
      </c>
      <c r="D26" s="15">
        <f t="shared" si="2"/>
        <v>6474.9</v>
      </c>
      <c r="E26" s="15">
        <f t="shared" si="3"/>
        <v>100.59503464562034</v>
      </c>
      <c r="F26" s="16">
        <f>I26+L26+O26+R26+U26+X26+AA26+AD26+19.9+3.4+173+13.2</f>
        <v>1290.7000000000003</v>
      </c>
      <c r="G26" s="16">
        <f>J26+M26+P26+S26+V26+Y26+AB26+AE26+20.9+5.2+173.6+22.1</f>
        <v>1499.6999999999998</v>
      </c>
      <c r="H26" s="15">
        <f t="shared" si="4"/>
        <v>116.1927636166421</v>
      </c>
      <c r="I26" s="16">
        <v>694.6</v>
      </c>
      <c r="J26" s="16">
        <v>861</v>
      </c>
      <c r="K26" s="15">
        <f t="shared" si="5"/>
        <v>123.956233803628</v>
      </c>
      <c r="L26" s="16">
        <v>51</v>
      </c>
      <c r="M26" s="16">
        <v>51.1</v>
      </c>
      <c r="N26" s="15">
        <f t="shared" si="6"/>
        <v>100.19607843137254</v>
      </c>
      <c r="O26" s="16">
        <v>30.5</v>
      </c>
      <c r="P26" s="16">
        <v>25.9</v>
      </c>
      <c r="Q26" s="15">
        <f t="shared" si="25"/>
        <v>84.91803278688525</v>
      </c>
      <c r="R26" s="16">
        <v>209.1</v>
      </c>
      <c r="S26" s="16">
        <v>207.6</v>
      </c>
      <c r="T26" s="15">
        <f t="shared" si="7"/>
        <v>99.28263988522238</v>
      </c>
      <c r="U26" s="16">
        <v>26</v>
      </c>
      <c r="V26" s="16">
        <v>29.6</v>
      </c>
      <c r="W26" s="15">
        <f t="shared" si="8"/>
        <v>113.84615384615384</v>
      </c>
      <c r="X26" s="16"/>
      <c r="Y26" s="16"/>
      <c r="Z26" s="15" t="e">
        <f t="shared" si="9"/>
        <v>#DIV/0!</v>
      </c>
      <c r="AA26" s="16">
        <v>70</v>
      </c>
      <c r="AB26" s="16">
        <v>102.7</v>
      </c>
      <c r="AC26" s="15">
        <f t="shared" si="10"/>
        <v>146.71428571428572</v>
      </c>
      <c r="AD26" s="16"/>
      <c r="AE26" s="16"/>
      <c r="AF26" s="15" t="e">
        <f t="shared" si="11"/>
        <v>#DIV/0!</v>
      </c>
      <c r="AG26" s="16">
        <v>5145.9</v>
      </c>
      <c r="AH26" s="16">
        <v>4975.2</v>
      </c>
      <c r="AI26" s="15">
        <f>AH26/AG26*100</f>
        <v>96.68279601235936</v>
      </c>
      <c r="AJ26" s="15">
        <v>3035.1</v>
      </c>
      <c r="AK26" s="15">
        <v>3035.1</v>
      </c>
      <c r="AL26" s="15">
        <f t="shared" si="13"/>
        <v>100</v>
      </c>
      <c r="AM26" s="15">
        <v>0</v>
      </c>
      <c r="AN26" s="15">
        <v>0</v>
      </c>
      <c r="AO26" s="15" t="e">
        <f t="shared" si="14"/>
        <v>#DIV/0!</v>
      </c>
      <c r="AP26" s="16">
        <v>0</v>
      </c>
      <c r="AQ26" s="16">
        <v>0</v>
      </c>
      <c r="AR26" s="15" t="e">
        <f t="shared" si="15"/>
        <v>#DIV/0!</v>
      </c>
      <c r="AS26" s="16">
        <v>12.9</v>
      </c>
      <c r="AT26" s="16">
        <v>6.4</v>
      </c>
      <c r="AU26" s="15">
        <f t="shared" si="16"/>
        <v>49.6124031007752</v>
      </c>
      <c r="AV26" s="16">
        <v>7959.5</v>
      </c>
      <c r="AW26" s="16">
        <v>7609.1</v>
      </c>
      <c r="AX26" s="15">
        <f t="shared" si="0"/>
        <v>95.59771342421007</v>
      </c>
      <c r="AY26" s="16">
        <v>1239</v>
      </c>
      <c r="AZ26" s="16">
        <v>1194.6</v>
      </c>
      <c r="BA26" s="15">
        <f t="shared" si="17"/>
        <v>96.41646489104116</v>
      </c>
      <c r="BB26" s="15">
        <v>1189</v>
      </c>
      <c r="BC26" s="16">
        <v>1149.8</v>
      </c>
      <c r="BD26" s="15">
        <f t="shared" si="26"/>
        <v>96.70311185870479</v>
      </c>
      <c r="BE26" s="16">
        <v>38</v>
      </c>
      <c r="BF26" s="16">
        <v>38</v>
      </c>
      <c r="BG26" s="15">
        <f t="shared" si="18"/>
        <v>100</v>
      </c>
      <c r="BH26" s="16">
        <v>2284.7</v>
      </c>
      <c r="BI26" s="16">
        <v>2229.6</v>
      </c>
      <c r="BJ26" s="15">
        <f t="shared" si="19"/>
        <v>97.58830481025956</v>
      </c>
      <c r="BK26" s="16">
        <v>2243.4</v>
      </c>
      <c r="BL26" s="16">
        <v>2187.7</v>
      </c>
      <c r="BM26" s="15">
        <f t="shared" si="20"/>
        <v>97.51716145136845</v>
      </c>
      <c r="BN26" s="17">
        <v>1617.1</v>
      </c>
      <c r="BO26" s="17">
        <v>1564.2</v>
      </c>
      <c r="BP26" s="15">
        <f t="shared" si="21"/>
        <v>96.72871189165791</v>
      </c>
      <c r="BQ26" s="17">
        <v>283.7</v>
      </c>
      <c r="BR26" s="17">
        <v>283.7</v>
      </c>
      <c r="BS26" s="15">
        <f t="shared" si="22"/>
        <v>100</v>
      </c>
      <c r="BT26" s="16">
        <v>0</v>
      </c>
      <c r="BU26" s="17">
        <v>0</v>
      </c>
      <c r="BV26" s="15" t="e">
        <f t="shared" si="23"/>
        <v>#DIV/0!</v>
      </c>
      <c r="BW26" s="15">
        <f t="shared" si="1"/>
        <v>-1522.8999999999996</v>
      </c>
      <c r="BX26" s="15">
        <f t="shared" si="24"/>
        <v>-1134.2000000000007</v>
      </c>
      <c r="BY26" s="15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1">
        <v>12</v>
      </c>
      <c r="B27" s="22" t="s">
        <v>50</v>
      </c>
      <c r="C27" s="15">
        <f t="shared" si="2"/>
        <v>3377.1000000000004</v>
      </c>
      <c r="D27" s="15">
        <f t="shared" si="2"/>
        <v>3416.2000000000003</v>
      </c>
      <c r="E27" s="15">
        <f t="shared" si="3"/>
        <v>101.15779811080512</v>
      </c>
      <c r="F27" s="16">
        <f>I27+L27+O27+R27+U27+X27+AA27+AD27+3.3</f>
        <v>308.3</v>
      </c>
      <c r="G27" s="16">
        <f>J27+M27+P27+S27+V27+Y27+AB27+AE27+3.6</f>
        <v>347.4</v>
      </c>
      <c r="H27" s="15">
        <f t="shared" si="4"/>
        <v>112.68245215698994</v>
      </c>
      <c r="I27" s="16">
        <v>115.9</v>
      </c>
      <c r="J27" s="16">
        <v>147.7</v>
      </c>
      <c r="K27" s="15">
        <f t="shared" si="5"/>
        <v>127.43744607420189</v>
      </c>
      <c r="L27" s="16">
        <v>12.1</v>
      </c>
      <c r="M27" s="16">
        <v>12.1</v>
      </c>
      <c r="N27" s="15">
        <f t="shared" si="6"/>
        <v>100</v>
      </c>
      <c r="O27" s="16">
        <v>21</v>
      </c>
      <c r="P27" s="16">
        <v>14.2</v>
      </c>
      <c r="Q27" s="15">
        <f t="shared" si="25"/>
        <v>67.6190476190476</v>
      </c>
      <c r="R27" s="16">
        <v>57.1</v>
      </c>
      <c r="S27" s="16">
        <v>59</v>
      </c>
      <c r="T27" s="15">
        <f t="shared" si="7"/>
        <v>103.32749562171628</v>
      </c>
      <c r="U27" s="16">
        <v>82</v>
      </c>
      <c r="V27" s="16">
        <v>90.1</v>
      </c>
      <c r="W27" s="15">
        <f t="shared" si="8"/>
        <v>109.87804878048779</v>
      </c>
      <c r="X27" s="16"/>
      <c r="Y27" s="16"/>
      <c r="Z27" s="15" t="e">
        <f t="shared" si="9"/>
        <v>#DIV/0!</v>
      </c>
      <c r="AA27" s="16">
        <v>16.9</v>
      </c>
      <c r="AB27" s="16">
        <v>20.7</v>
      </c>
      <c r="AC27" s="15">
        <f t="shared" si="10"/>
        <v>122.48520710059172</v>
      </c>
      <c r="AD27" s="16"/>
      <c r="AE27" s="16"/>
      <c r="AF27" s="15" t="e">
        <f t="shared" si="11"/>
        <v>#DIV/0!</v>
      </c>
      <c r="AG27" s="16">
        <v>3068.8</v>
      </c>
      <c r="AH27" s="16">
        <v>3068.8</v>
      </c>
      <c r="AI27" s="15">
        <f t="shared" si="12"/>
        <v>100</v>
      </c>
      <c r="AJ27" s="15">
        <v>1204.4</v>
      </c>
      <c r="AK27" s="15">
        <v>1204.4</v>
      </c>
      <c r="AL27" s="15">
        <f t="shared" si="13"/>
        <v>100</v>
      </c>
      <c r="AM27" s="15">
        <v>1146.1</v>
      </c>
      <c r="AN27" s="15">
        <v>1146.1</v>
      </c>
      <c r="AO27" s="15">
        <f t="shared" si="14"/>
        <v>100</v>
      </c>
      <c r="AP27" s="16">
        <v>0</v>
      </c>
      <c r="AQ27" s="16">
        <v>0</v>
      </c>
      <c r="AR27" s="15" t="e">
        <f t="shared" si="15"/>
        <v>#DIV/0!</v>
      </c>
      <c r="AS27" s="16">
        <v>3.1</v>
      </c>
      <c r="AT27" s="16">
        <v>0</v>
      </c>
      <c r="AU27" s="15">
        <f t="shared" si="16"/>
        <v>0</v>
      </c>
      <c r="AV27" s="16">
        <v>3454.1</v>
      </c>
      <c r="AW27" s="16">
        <v>3303.3</v>
      </c>
      <c r="AX27" s="15">
        <f t="shared" si="0"/>
        <v>95.63417388031615</v>
      </c>
      <c r="AY27" s="16">
        <v>705.4</v>
      </c>
      <c r="AZ27" s="16">
        <v>655.9</v>
      </c>
      <c r="BA27" s="15">
        <f t="shared" si="17"/>
        <v>92.98270484831302</v>
      </c>
      <c r="BB27" s="15">
        <v>685.4</v>
      </c>
      <c r="BC27" s="16">
        <v>641</v>
      </c>
      <c r="BD27" s="15">
        <f t="shared" si="26"/>
        <v>93.5220309308433</v>
      </c>
      <c r="BE27" s="16">
        <v>10</v>
      </c>
      <c r="BF27" s="16">
        <v>10</v>
      </c>
      <c r="BG27" s="15">
        <f t="shared" si="18"/>
        <v>100</v>
      </c>
      <c r="BH27" s="16">
        <v>387.9</v>
      </c>
      <c r="BI27" s="16">
        <v>387.9</v>
      </c>
      <c r="BJ27" s="15">
        <f t="shared" si="19"/>
        <v>100</v>
      </c>
      <c r="BK27" s="16">
        <v>1313.4</v>
      </c>
      <c r="BL27" s="16">
        <v>1220.1</v>
      </c>
      <c r="BM27" s="15">
        <f t="shared" si="20"/>
        <v>92.89629968021926</v>
      </c>
      <c r="BN27" s="17">
        <v>672.1</v>
      </c>
      <c r="BO27" s="17">
        <v>636.8</v>
      </c>
      <c r="BP27" s="15">
        <f t="shared" si="21"/>
        <v>94.74780538610325</v>
      </c>
      <c r="BQ27" s="17">
        <v>420</v>
      </c>
      <c r="BR27" s="17">
        <v>374</v>
      </c>
      <c r="BS27" s="15">
        <f t="shared" si="22"/>
        <v>89.04761904761904</v>
      </c>
      <c r="BT27" s="16">
        <v>0</v>
      </c>
      <c r="BU27" s="17">
        <v>0</v>
      </c>
      <c r="BV27" s="15" t="e">
        <f t="shared" si="23"/>
        <v>#DIV/0!</v>
      </c>
      <c r="BW27" s="15">
        <f t="shared" si="1"/>
        <v>-76.99999999999955</v>
      </c>
      <c r="BX27" s="15">
        <f t="shared" si="24"/>
        <v>112.90000000000009</v>
      </c>
      <c r="BY27" s="15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1">
        <v>13</v>
      </c>
      <c r="B28" s="22" t="s">
        <v>51</v>
      </c>
      <c r="C28" s="15">
        <f t="shared" si="2"/>
        <v>3959.5</v>
      </c>
      <c r="D28" s="15">
        <f t="shared" si="2"/>
        <v>4017.4</v>
      </c>
      <c r="E28" s="15">
        <f t="shared" si="3"/>
        <v>101.46230584669782</v>
      </c>
      <c r="F28" s="16">
        <f>I28+L28+O28+R28+U28+X28+AA28+AD28+15.7</f>
        <v>219.6</v>
      </c>
      <c r="G28" s="16">
        <f>J28+M28+P28+S28+V28+Y28+AB28+AE28+17.4</f>
        <v>277.5</v>
      </c>
      <c r="H28" s="15">
        <f t="shared" si="4"/>
        <v>126.36612021857925</v>
      </c>
      <c r="I28" s="16">
        <v>106.8</v>
      </c>
      <c r="J28" s="16">
        <v>130.8</v>
      </c>
      <c r="K28" s="15">
        <f t="shared" si="5"/>
        <v>122.47191011235957</v>
      </c>
      <c r="L28" s="16">
        <v>0.1</v>
      </c>
      <c r="M28" s="16">
        <v>0.1</v>
      </c>
      <c r="N28" s="15">
        <f t="shared" si="6"/>
        <v>100</v>
      </c>
      <c r="O28" s="16">
        <v>15.9</v>
      </c>
      <c r="P28" s="16">
        <v>19.8</v>
      </c>
      <c r="Q28" s="15">
        <f t="shared" si="25"/>
        <v>124.52830188679245</v>
      </c>
      <c r="R28" s="16">
        <v>32.1</v>
      </c>
      <c r="S28" s="16">
        <v>31.1</v>
      </c>
      <c r="T28" s="15">
        <f t="shared" si="7"/>
        <v>96.88473520249221</v>
      </c>
      <c r="U28" s="16">
        <v>39</v>
      </c>
      <c r="V28" s="16">
        <v>40.8</v>
      </c>
      <c r="W28" s="15">
        <f t="shared" si="8"/>
        <v>104.6153846153846</v>
      </c>
      <c r="X28" s="16"/>
      <c r="Y28" s="16"/>
      <c r="Z28" s="15" t="e">
        <f t="shared" si="9"/>
        <v>#DIV/0!</v>
      </c>
      <c r="AA28" s="16">
        <v>10</v>
      </c>
      <c r="AB28" s="16">
        <v>37.5</v>
      </c>
      <c r="AC28" s="15">
        <f t="shared" si="10"/>
        <v>375</v>
      </c>
      <c r="AD28" s="16"/>
      <c r="AE28" s="16"/>
      <c r="AF28" s="15" t="e">
        <f t="shared" si="11"/>
        <v>#DIV/0!</v>
      </c>
      <c r="AG28" s="16">
        <v>3739.9</v>
      </c>
      <c r="AH28" s="16">
        <v>3739.9</v>
      </c>
      <c r="AI28" s="15">
        <f t="shared" si="12"/>
        <v>100</v>
      </c>
      <c r="AJ28" s="15">
        <v>2073.7</v>
      </c>
      <c r="AK28" s="15">
        <v>2073.7</v>
      </c>
      <c r="AL28" s="15">
        <f t="shared" si="13"/>
        <v>100</v>
      </c>
      <c r="AM28" s="15">
        <v>554.4</v>
      </c>
      <c r="AN28" s="15">
        <v>554.4</v>
      </c>
      <c r="AO28" s="15">
        <f t="shared" si="14"/>
        <v>100</v>
      </c>
      <c r="AP28" s="16">
        <v>0</v>
      </c>
      <c r="AQ28" s="16">
        <v>0</v>
      </c>
      <c r="AR28" s="15" t="e">
        <f t="shared" si="15"/>
        <v>#DIV/0!</v>
      </c>
      <c r="AS28" s="16">
        <v>2.1</v>
      </c>
      <c r="AT28" s="16">
        <v>2.1</v>
      </c>
      <c r="AU28" s="15">
        <f t="shared" si="16"/>
        <v>100</v>
      </c>
      <c r="AV28" s="16">
        <v>4299.2</v>
      </c>
      <c r="AW28" s="16">
        <v>4278.8</v>
      </c>
      <c r="AX28" s="15">
        <f t="shared" si="0"/>
        <v>99.52549311499814</v>
      </c>
      <c r="AY28" s="16">
        <v>737.8</v>
      </c>
      <c r="AZ28" s="16">
        <v>732.2</v>
      </c>
      <c r="BA28" s="15">
        <f t="shared" si="17"/>
        <v>99.24098671726756</v>
      </c>
      <c r="BB28" s="15">
        <v>687.3</v>
      </c>
      <c r="BC28" s="16">
        <v>681.8</v>
      </c>
      <c r="BD28" s="15">
        <f t="shared" si="26"/>
        <v>99.1997672050051</v>
      </c>
      <c r="BE28" s="16">
        <v>23</v>
      </c>
      <c r="BF28" s="16">
        <v>23</v>
      </c>
      <c r="BG28" s="15">
        <f t="shared" si="18"/>
        <v>100</v>
      </c>
      <c r="BH28" s="16">
        <v>663.7</v>
      </c>
      <c r="BI28" s="16">
        <v>663.7</v>
      </c>
      <c r="BJ28" s="15">
        <f t="shared" si="19"/>
        <v>100</v>
      </c>
      <c r="BK28" s="16">
        <v>1482.4</v>
      </c>
      <c r="BL28" s="16">
        <v>1472.8</v>
      </c>
      <c r="BM28" s="15">
        <f t="shared" si="20"/>
        <v>99.35240151106312</v>
      </c>
      <c r="BN28" s="17">
        <v>1333.4</v>
      </c>
      <c r="BO28" s="17">
        <v>1323.8</v>
      </c>
      <c r="BP28" s="15">
        <f t="shared" si="21"/>
        <v>99.28003599820008</v>
      </c>
      <c r="BQ28" s="17">
        <v>71.1</v>
      </c>
      <c r="BR28" s="17">
        <v>71.1</v>
      </c>
      <c r="BS28" s="15">
        <f t="shared" si="22"/>
        <v>100</v>
      </c>
      <c r="BT28" s="16">
        <v>0</v>
      </c>
      <c r="BU28" s="17">
        <v>0</v>
      </c>
      <c r="BV28" s="15" t="e">
        <f t="shared" si="23"/>
        <v>#DIV/0!</v>
      </c>
      <c r="BW28" s="15">
        <f t="shared" si="1"/>
        <v>-339.6999999999998</v>
      </c>
      <c r="BX28" s="15">
        <f t="shared" si="24"/>
        <v>-261.4000000000001</v>
      </c>
      <c r="BY28" s="15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1">
        <v>14</v>
      </c>
      <c r="B29" s="22" t="s">
        <v>52</v>
      </c>
      <c r="C29" s="15">
        <f t="shared" si="2"/>
        <v>2411.2000000000003</v>
      </c>
      <c r="D29" s="15">
        <f t="shared" si="2"/>
        <v>2474.5</v>
      </c>
      <c r="E29" s="15">
        <f t="shared" si="3"/>
        <v>102.62524883875248</v>
      </c>
      <c r="F29" s="16">
        <f>I29+L29+O29+R29+U29+X29+AA29+AD29+20.9+2.4+1</f>
        <v>222.3</v>
      </c>
      <c r="G29" s="16">
        <f>J29+M29+P29+S29+V29+Y29+AB29+AE29+26.6+2.5+1+19.7</f>
        <v>285.59999999999997</v>
      </c>
      <c r="H29" s="15">
        <f t="shared" si="4"/>
        <v>128.4750337381916</v>
      </c>
      <c r="I29" s="16">
        <v>50.6</v>
      </c>
      <c r="J29" s="16">
        <v>73.8</v>
      </c>
      <c r="K29" s="15">
        <f t="shared" si="5"/>
        <v>145.84980237154147</v>
      </c>
      <c r="L29" s="16">
        <v>2.5</v>
      </c>
      <c r="M29" s="16">
        <v>2.8</v>
      </c>
      <c r="N29" s="15">
        <f t="shared" si="6"/>
        <v>111.99999999999999</v>
      </c>
      <c r="O29" s="16">
        <v>20</v>
      </c>
      <c r="P29" s="16">
        <v>16.5</v>
      </c>
      <c r="Q29" s="15">
        <f t="shared" si="25"/>
        <v>82.5</v>
      </c>
      <c r="R29" s="16">
        <v>116.1</v>
      </c>
      <c r="S29" s="16">
        <v>132.7</v>
      </c>
      <c r="T29" s="15">
        <f t="shared" si="7"/>
        <v>114.29801894918174</v>
      </c>
      <c r="U29" s="16">
        <v>7</v>
      </c>
      <c r="V29" s="16">
        <v>8.2</v>
      </c>
      <c r="W29" s="15">
        <f t="shared" si="8"/>
        <v>117.14285714285712</v>
      </c>
      <c r="X29" s="16"/>
      <c r="Y29" s="16"/>
      <c r="Z29" s="15" t="e">
        <f t="shared" si="9"/>
        <v>#DIV/0!</v>
      </c>
      <c r="AA29" s="16">
        <v>1.8</v>
      </c>
      <c r="AB29" s="16">
        <v>1.8</v>
      </c>
      <c r="AC29" s="15">
        <f t="shared" si="10"/>
        <v>100</v>
      </c>
      <c r="AD29" s="16"/>
      <c r="AE29" s="16"/>
      <c r="AF29" s="15" t="e">
        <f t="shared" si="11"/>
        <v>#DIV/0!</v>
      </c>
      <c r="AG29" s="16">
        <v>2188.9</v>
      </c>
      <c r="AH29" s="16">
        <v>2188.9</v>
      </c>
      <c r="AI29" s="15">
        <f t="shared" si="12"/>
        <v>100</v>
      </c>
      <c r="AJ29" s="15">
        <v>1665.6</v>
      </c>
      <c r="AK29" s="15">
        <v>1665.6</v>
      </c>
      <c r="AL29" s="15">
        <f t="shared" si="13"/>
        <v>100</v>
      </c>
      <c r="AM29" s="15">
        <v>308.3</v>
      </c>
      <c r="AN29" s="15">
        <v>308.3</v>
      </c>
      <c r="AO29" s="15">
        <f t="shared" si="14"/>
        <v>100</v>
      </c>
      <c r="AP29" s="16">
        <v>0</v>
      </c>
      <c r="AQ29" s="16">
        <v>0</v>
      </c>
      <c r="AR29" s="15" t="e">
        <f t="shared" si="15"/>
        <v>#DIV/0!</v>
      </c>
      <c r="AS29" s="16">
        <v>4.4</v>
      </c>
      <c r="AT29" s="16">
        <v>4.4</v>
      </c>
      <c r="AU29" s="15">
        <f t="shared" si="16"/>
        <v>100</v>
      </c>
      <c r="AV29" s="16">
        <v>2641</v>
      </c>
      <c r="AW29" s="16">
        <v>2576.5</v>
      </c>
      <c r="AX29" s="15">
        <f t="shared" si="0"/>
        <v>97.55774327906096</v>
      </c>
      <c r="AY29" s="16">
        <v>630.1</v>
      </c>
      <c r="AZ29" s="16">
        <v>614.9</v>
      </c>
      <c r="BA29" s="15">
        <f t="shared" si="17"/>
        <v>97.58768449452468</v>
      </c>
      <c r="BB29" s="15">
        <v>622.1</v>
      </c>
      <c r="BC29" s="16">
        <v>611.9</v>
      </c>
      <c r="BD29" s="15">
        <f t="shared" si="26"/>
        <v>98.36039221990033</v>
      </c>
      <c r="BE29" s="16">
        <v>56</v>
      </c>
      <c r="BF29" s="16">
        <v>56</v>
      </c>
      <c r="BG29" s="15">
        <f t="shared" si="18"/>
        <v>100</v>
      </c>
      <c r="BH29" s="16">
        <v>479.3</v>
      </c>
      <c r="BI29" s="16">
        <v>479.3</v>
      </c>
      <c r="BJ29" s="15">
        <f t="shared" si="19"/>
        <v>100</v>
      </c>
      <c r="BK29" s="16">
        <v>1418.3</v>
      </c>
      <c r="BL29" s="16">
        <v>1369</v>
      </c>
      <c r="BM29" s="15">
        <f t="shared" si="20"/>
        <v>96.52400761475005</v>
      </c>
      <c r="BN29" s="17">
        <v>1029.4</v>
      </c>
      <c r="BO29" s="17">
        <v>1024.4</v>
      </c>
      <c r="BP29" s="15">
        <f t="shared" si="21"/>
        <v>99.51428016320186</v>
      </c>
      <c r="BQ29" s="17">
        <v>126.2</v>
      </c>
      <c r="BR29" s="17">
        <v>103.6</v>
      </c>
      <c r="BS29" s="15">
        <f t="shared" si="22"/>
        <v>82.0919175911252</v>
      </c>
      <c r="BT29" s="16">
        <v>0</v>
      </c>
      <c r="BU29" s="17">
        <v>0</v>
      </c>
      <c r="BV29" s="15" t="e">
        <f t="shared" si="23"/>
        <v>#DIV/0!</v>
      </c>
      <c r="BW29" s="15">
        <f t="shared" si="1"/>
        <v>-229.79999999999973</v>
      </c>
      <c r="BX29" s="15">
        <f t="shared" si="24"/>
        <v>-102</v>
      </c>
      <c r="BY29" s="15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1">
        <v>15</v>
      </c>
      <c r="B30" s="22" t="s">
        <v>53</v>
      </c>
      <c r="C30" s="15">
        <f t="shared" si="2"/>
        <v>2608.7000000000003</v>
      </c>
      <c r="D30" s="15">
        <f t="shared" si="2"/>
        <v>2654.3</v>
      </c>
      <c r="E30" s="15">
        <f t="shared" si="3"/>
        <v>101.74799708667153</v>
      </c>
      <c r="F30" s="16">
        <f>I30+L30+O30+R30+U30+X30+AA30+AD30+6.4+2.5+0.3</f>
        <v>309.8</v>
      </c>
      <c r="G30" s="16">
        <f>J30+M30+P30+S30+V30+Y30+AB30+AE30+8.4+2.5+0.3</f>
        <v>355.4</v>
      </c>
      <c r="H30" s="15">
        <f t="shared" si="4"/>
        <v>114.71917366042608</v>
      </c>
      <c r="I30" s="16">
        <v>123.8</v>
      </c>
      <c r="J30" s="16">
        <v>176</v>
      </c>
      <c r="K30" s="15">
        <f t="shared" si="5"/>
        <v>142.16478190630048</v>
      </c>
      <c r="L30" s="16">
        <v>46.3</v>
      </c>
      <c r="M30" s="16">
        <v>46.3</v>
      </c>
      <c r="N30" s="15">
        <f t="shared" si="6"/>
        <v>100</v>
      </c>
      <c r="O30" s="16">
        <v>7</v>
      </c>
      <c r="P30" s="16">
        <v>3.1</v>
      </c>
      <c r="Q30" s="15">
        <f t="shared" si="25"/>
        <v>44.28571428571429</v>
      </c>
      <c r="R30" s="16">
        <v>100</v>
      </c>
      <c r="S30" s="16">
        <v>92.3</v>
      </c>
      <c r="T30" s="15">
        <f t="shared" si="7"/>
        <v>92.3</v>
      </c>
      <c r="U30" s="16">
        <v>20</v>
      </c>
      <c r="V30" s="16">
        <v>23.1</v>
      </c>
      <c r="W30" s="15">
        <f t="shared" si="8"/>
        <v>115.5</v>
      </c>
      <c r="X30" s="16"/>
      <c r="Y30" s="16"/>
      <c r="Z30" s="15" t="e">
        <f t="shared" si="9"/>
        <v>#DIV/0!</v>
      </c>
      <c r="AA30" s="16">
        <v>3.5</v>
      </c>
      <c r="AB30" s="16">
        <v>3.4</v>
      </c>
      <c r="AC30" s="15">
        <f t="shared" si="10"/>
        <v>97.14285714285714</v>
      </c>
      <c r="AD30" s="16"/>
      <c r="AE30" s="16"/>
      <c r="AF30" s="15" t="e">
        <f t="shared" si="11"/>
        <v>#DIV/0!</v>
      </c>
      <c r="AG30" s="16">
        <v>2298.9</v>
      </c>
      <c r="AH30" s="16">
        <v>2298.9</v>
      </c>
      <c r="AI30" s="15">
        <f t="shared" si="12"/>
        <v>100</v>
      </c>
      <c r="AJ30" s="15">
        <v>1054.4</v>
      </c>
      <c r="AK30" s="15">
        <v>1054.4</v>
      </c>
      <c r="AL30" s="15">
        <f t="shared" si="13"/>
        <v>100</v>
      </c>
      <c r="AM30" s="15">
        <v>611.2</v>
      </c>
      <c r="AN30" s="15">
        <v>611.2</v>
      </c>
      <c r="AO30" s="15">
        <f t="shared" si="14"/>
        <v>100</v>
      </c>
      <c r="AP30" s="16">
        <v>0</v>
      </c>
      <c r="AQ30" s="16">
        <v>0</v>
      </c>
      <c r="AR30" s="15" t="e">
        <f t="shared" si="15"/>
        <v>#DIV/0!</v>
      </c>
      <c r="AS30" s="16">
        <v>5.3</v>
      </c>
      <c r="AT30" s="16">
        <v>5.3</v>
      </c>
      <c r="AU30" s="15">
        <f t="shared" si="16"/>
        <v>100</v>
      </c>
      <c r="AV30" s="16">
        <v>2777.3</v>
      </c>
      <c r="AW30" s="16">
        <v>2743.2</v>
      </c>
      <c r="AX30" s="15">
        <f t="shared" si="0"/>
        <v>98.77218881647643</v>
      </c>
      <c r="AY30" s="16">
        <v>614.7</v>
      </c>
      <c r="AZ30" s="16">
        <v>599.5</v>
      </c>
      <c r="BA30" s="15">
        <f t="shared" si="17"/>
        <v>97.52724906458434</v>
      </c>
      <c r="BB30" s="15">
        <v>583.7</v>
      </c>
      <c r="BC30" s="16">
        <v>573.5</v>
      </c>
      <c r="BD30" s="15">
        <f t="shared" si="26"/>
        <v>98.25252698303922</v>
      </c>
      <c r="BE30" s="16">
        <v>0</v>
      </c>
      <c r="BF30" s="16">
        <v>0</v>
      </c>
      <c r="BG30" s="15" t="e">
        <f t="shared" si="18"/>
        <v>#DIV/0!</v>
      </c>
      <c r="BH30" s="16">
        <v>500.1</v>
      </c>
      <c r="BI30" s="16">
        <v>500.1</v>
      </c>
      <c r="BJ30" s="15">
        <f t="shared" si="19"/>
        <v>100</v>
      </c>
      <c r="BK30" s="16">
        <v>1066.2</v>
      </c>
      <c r="BL30" s="16">
        <v>1047.3</v>
      </c>
      <c r="BM30" s="15">
        <f t="shared" si="20"/>
        <v>98.2273494653911</v>
      </c>
      <c r="BN30" s="17">
        <v>478</v>
      </c>
      <c r="BO30" s="17">
        <v>477.9</v>
      </c>
      <c r="BP30" s="15">
        <f t="shared" si="21"/>
        <v>99.97907949790795</v>
      </c>
      <c r="BQ30" s="17">
        <v>450</v>
      </c>
      <c r="BR30" s="17">
        <v>431.2</v>
      </c>
      <c r="BS30" s="15">
        <f t="shared" si="22"/>
        <v>95.82222222222222</v>
      </c>
      <c r="BT30" s="16">
        <v>0</v>
      </c>
      <c r="BU30" s="17">
        <v>0</v>
      </c>
      <c r="BV30" s="15" t="e">
        <f t="shared" si="23"/>
        <v>#DIV/0!</v>
      </c>
      <c r="BW30" s="15">
        <f t="shared" si="1"/>
        <v>-168.5999999999999</v>
      </c>
      <c r="BX30" s="15">
        <f t="shared" si="24"/>
        <v>-88.89999999999964</v>
      </c>
      <c r="BY30" s="15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1">
        <v>16</v>
      </c>
      <c r="B31" s="22" t="s">
        <v>54</v>
      </c>
      <c r="C31" s="15">
        <f t="shared" si="2"/>
        <v>3291.3</v>
      </c>
      <c r="D31" s="15">
        <f t="shared" si="2"/>
        <v>3321.2000000000003</v>
      </c>
      <c r="E31" s="15">
        <f t="shared" si="3"/>
        <v>100.90845562543676</v>
      </c>
      <c r="F31" s="16">
        <f>I31+L31+O31+R31+U31+X31+AA31+AD31+6.9+0.1</f>
        <v>240.40000000000003</v>
      </c>
      <c r="G31" s="16">
        <f>J31+M31+P31+S31+V31+Y31+AB31+AE31+9+0.1+2.1</f>
        <v>270.3</v>
      </c>
      <c r="H31" s="15">
        <f t="shared" si="4"/>
        <v>112.43760399334441</v>
      </c>
      <c r="I31" s="16">
        <v>124.7</v>
      </c>
      <c r="J31" s="16">
        <v>160.1</v>
      </c>
      <c r="K31" s="15">
        <f t="shared" si="5"/>
        <v>128.38813151563753</v>
      </c>
      <c r="L31" s="16">
        <v>22.6</v>
      </c>
      <c r="M31" s="16">
        <v>22.6</v>
      </c>
      <c r="N31" s="15">
        <f t="shared" si="6"/>
        <v>100</v>
      </c>
      <c r="O31" s="16">
        <v>21</v>
      </c>
      <c r="P31" s="16">
        <v>13.7</v>
      </c>
      <c r="Q31" s="15">
        <f t="shared" si="25"/>
        <v>65.23809523809524</v>
      </c>
      <c r="R31" s="16">
        <v>33.4</v>
      </c>
      <c r="S31" s="16">
        <v>31</v>
      </c>
      <c r="T31" s="15">
        <f t="shared" si="7"/>
        <v>92.81437125748504</v>
      </c>
      <c r="U31" s="16">
        <v>29.9</v>
      </c>
      <c r="V31" s="16">
        <v>29.9</v>
      </c>
      <c r="W31" s="15">
        <f t="shared" si="8"/>
        <v>100</v>
      </c>
      <c r="X31" s="16"/>
      <c r="Y31" s="16"/>
      <c r="Z31" s="15" t="e">
        <f t="shared" si="9"/>
        <v>#DIV/0!</v>
      </c>
      <c r="AA31" s="16">
        <v>1.8</v>
      </c>
      <c r="AB31" s="16">
        <v>1.8</v>
      </c>
      <c r="AC31" s="15">
        <f t="shared" si="10"/>
        <v>100</v>
      </c>
      <c r="AD31" s="16"/>
      <c r="AE31" s="16"/>
      <c r="AF31" s="15" t="e">
        <f t="shared" si="11"/>
        <v>#DIV/0!</v>
      </c>
      <c r="AG31" s="16">
        <v>3050.9</v>
      </c>
      <c r="AH31" s="16">
        <v>3050.9</v>
      </c>
      <c r="AI31" s="15">
        <f t="shared" si="12"/>
        <v>100</v>
      </c>
      <c r="AJ31" s="15">
        <v>744</v>
      </c>
      <c r="AK31" s="15">
        <v>744</v>
      </c>
      <c r="AL31" s="15">
        <f t="shared" si="13"/>
        <v>100</v>
      </c>
      <c r="AM31" s="15">
        <v>1028.7</v>
      </c>
      <c r="AN31" s="15">
        <v>1028.7</v>
      </c>
      <c r="AO31" s="15">
        <f t="shared" si="14"/>
        <v>100</v>
      </c>
      <c r="AP31" s="16">
        <v>0</v>
      </c>
      <c r="AQ31" s="16">
        <v>0</v>
      </c>
      <c r="AR31" s="15" t="e">
        <f t="shared" si="15"/>
        <v>#DIV/0!</v>
      </c>
      <c r="AS31" s="16">
        <v>2.7</v>
      </c>
      <c r="AT31" s="16">
        <v>2.7</v>
      </c>
      <c r="AU31" s="15">
        <f t="shared" si="16"/>
        <v>100</v>
      </c>
      <c r="AV31" s="16">
        <v>3520.3</v>
      </c>
      <c r="AW31" s="16">
        <v>3491.7</v>
      </c>
      <c r="AX31" s="15">
        <f t="shared" si="0"/>
        <v>99.18756924125783</v>
      </c>
      <c r="AY31" s="16">
        <v>598.6</v>
      </c>
      <c r="AZ31" s="16">
        <v>593.6</v>
      </c>
      <c r="BA31" s="15">
        <f t="shared" si="17"/>
        <v>99.164717674574</v>
      </c>
      <c r="BB31" s="15">
        <v>590.6</v>
      </c>
      <c r="BC31" s="16">
        <v>590.6</v>
      </c>
      <c r="BD31" s="15">
        <f t="shared" si="26"/>
        <v>100</v>
      </c>
      <c r="BE31" s="16">
        <v>19</v>
      </c>
      <c r="BF31" s="16">
        <v>19</v>
      </c>
      <c r="BG31" s="15">
        <f t="shared" si="18"/>
        <v>100</v>
      </c>
      <c r="BH31" s="16">
        <v>417.5</v>
      </c>
      <c r="BI31" s="16">
        <v>417.5</v>
      </c>
      <c r="BJ31" s="15">
        <f t="shared" si="19"/>
        <v>100</v>
      </c>
      <c r="BK31" s="16">
        <v>1382.8</v>
      </c>
      <c r="BL31" s="16">
        <v>1359.3</v>
      </c>
      <c r="BM31" s="15">
        <f t="shared" si="20"/>
        <v>98.300549609488</v>
      </c>
      <c r="BN31" s="17">
        <v>502</v>
      </c>
      <c r="BO31" s="17">
        <v>485.9</v>
      </c>
      <c r="BP31" s="15">
        <f t="shared" si="21"/>
        <v>96.79282868525895</v>
      </c>
      <c r="BQ31" s="17">
        <v>141.7</v>
      </c>
      <c r="BR31" s="17">
        <v>134.3</v>
      </c>
      <c r="BS31" s="15">
        <f t="shared" si="22"/>
        <v>94.77769936485534</v>
      </c>
      <c r="BT31" s="16">
        <v>0</v>
      </c>
      <c r="BU31" s="17">
        <v>0</v>
      </c>
      <c r="BV31" s="15" t="e">
        <f t="shared" si="23"/>
        <v>#DIV/0!</v>
      </c>
      <c r="BW31" s="15">
        <f t="shared" si="1"/>
        <v>-229</v>
      </c>
      <c r="BX31" s="15">
        <f t="shared" si="24"/>
        <v>-170.49999999999955</v>
      </c>
      <c r="BY31" s="15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1">
        <v>17</v>
      </c>
      <c r="B32" s="22" t="s">
        <v>55</v>
      </c>
      <c r="C32" s="15">
        <f t="shared" si="2"/>
        <v>2848.8</v>
      </c>
      <c r="D32" s="15">
        <f t="shared" si="2"/>
        <v>2881</v>
      </c>
      <c r="E32" s="15">
        <f t="shared" si="3"/>
        <v>101.13030047739397</v>
      </c>
      <c r="F32" s="16">
        <f>I32+L32+O32+R32+U32+X32+AA32+AD32+42.6</f>
        <v>329.3</v>
      </c>
      <c r="G32" s="16">
        <f>J32+M32+P32+S32+V32+Y32+AB32+AE32+43.5</f>
        <v>361.5</v>
      </c>
      <c r="H32" s="15">
        <f t="shared" si="4"/>
        <v>109.77831764348618</v>
      </c>
      <c r="I32" s="16">
        <v>115.9</v>
      </c>
      <c r="J32" s="16">
        <v>142.9</v>
      </c>
      <c r="K32" s="15">
        <f t="shared" si="5"/>
        <v>123.29594477998273</v>
      </c>
      <c r="L32" s="16">
        <v>40.2</v>
      </c>
      <c r="M32" s="16">
        <v>40.2</v>
      </c>
      <c r="N32" s="15">
        <f t="shared" si="6"/>
        <v>100</v>
      </c>
      <c r="O32" s="16">
        <v>58.5</v>
      </c>
      <c r="P32" s="16">
        <v>58.6</v>
      </c>
      <c r="Q32" s="15">
        <f t="shared" si="25"/>
        <v>100.17094017094017</v>
      </c>
      <c r="R32" s="16">
        <v>58</v>
      </c>
      <c r="S32" s="16">
        <v>60</v>
      </c>
      <c r="T32" s="15">
        <f t="shared" si="7"/>
        <v>103.44827586206897</v>
      </c>
      <c r="U32" s="16">
        <v>1.2</v>
      </c>
      <c r="V32" s="16">
        <v>1.4</v>
      </c>
      <c r="W32" s="15">
        <f t="shared" si="8"/>
        <v>116.66666666666667</v>
      </c>
      <c r="X32" s="16"/>
      <c r="Y32" s="16"/>
      <c r="Z32" s="15" t="e">
        <f t="shared" si="9"/>
        <v>#DIV/0!</v>
      </c>
      <c r="AA32" s="16">
        <v>12.9</v>
      </c>
      <c r="AB32" s="16">
        <v>14.9</v>
      </c>
      <c r="AC32" s="15">
        <f t="shared" si="10"/>
        <v>115.50387596899225</v>
      </c>
      <c r="AD32" s="16"/>
      <c r="AE32" s="16"/>
      <c r="AF32" s="15" t="e">
        <f t="shared" si="11"/>
        <v>#DIV/0!</v>
      </c>
      <c r="AG32" s="16">
        <v>2519.5</v>
      </c>
      <c r="AH32" s="16">
        <v>2519.5</v>
      </c>
      <c r="AI32" s="15">
        <f t="shared" si="12"/>
        <v>100</v>
      </c>
      <c r="AJ32" s="15">
        <v>1797.4</v>
      </c>
      <c r="AK32" s="15">
        <v>1797.4</v>
      </c>
      <c r="AL32" s="15">
        <f t="shared" si="13"/>
        <v>100</v>
      </c>
      <c r="AM32" s="15">
        <v>150.9</v>
      </c>
      <c r="AN32" s="15">
        <v>150.9</v>
      </c>
      <c r="AO32" s="15">
        <f t="shared" si="14"/>
        <v>100</v>
      </c>
      <c r="AP32" s="16">
        <v>0</v>
      </c>
      <c r="AQ32" s="16">
        <v>0</v>
      </c>
      <c r="AR32" s="15" t="e">
        <f t="shared" si="15"/>
        <v>#DIV/0!</v>
      </c>
      <c r="AS32" s="16">
        <v>5.2</v>
      </c>
      <c r="AT32" s="16">
        <v>5.2</v>
      </c>
      <c r="AU32" s="15">
        <f t="shared" si="16"/>
        <v>100</v>
      </c>
      <c r="AV32" s="16">
        <v>2968.3</v>
      </c>
      <c r="AW32" s="16">
        <v>2869.2</v>
      </c>
      <c r="AX32" s="15">
        <f t="shared" si="0"/>
        <v>96.66138867365157</v>
      </c>
      <c r="AY32" s="16">
        <v>649</v>
      </c>
      <c r="AZ32" s="16">
        <v>615.8</v>
      </c>
      <c r="BA32" s="15">
        <f t="shared" si="17"/>
        <v>94.88443759630199</v>
      </c>
      <c r="BB32" s="15">
        <v>630.5</v>
      </c>
      <c r="BC32" s="16">
        <v>602.3</v>
      </c>
      <c r="BD32" s="15">
        <f t="shared" si="26"/>
        <v>95.52735923869943</v>
      </c>
      <c r="BE32" s="16">
        <v>56</v>
      </c>
      <c r="BF32" s="16">
        <v>56</v>
      </c>
      <c r="BG32" s="15">
        <f t="shared" si="18"/>
        <v>100</v>
      </c>
      <c r="BH32" s="16">
        <v>541.2</v>
      </c>
      <c r="BI32" s="16">
        <v>534</v>
      </c>
      <c r="BJ32" s="15">
        <f t="shared" si="19"/>
        <v>98.66962305986695</v>
      </c>
      <c r="BK32" s="16">
        <v>1257</v>
      </c>
      <c r="BL32" s="16">
        <v>1207.3</v>
      </c>
      <c r="BM32" s="15">
        <f t="shared" si="20"/>
        <v>96.04614160700079</v>
      </c>
      <c r="BN32" s="17">
        <v>909.6</v>
      </c>
      <c r="BO32" s="17">
        <v>890.2</v>
      </c>
      <c r="BP32" s="15">
        <f t="shared" si="21"/>
        <v>97.86719437115215</v>
      </c>
      <c r="BQ32" s="17">
        <v>226.5</v>
      </c>
      <c r="BR32" s="17">
        <v>197.3</v>
      </c>
      <c r="BS32" s="15">
        <f t="shared" si="22"/>
        <v>87.10816777041943</v>
      </c>
      <c r="BT32" s="16">
        <v>0</v>
      </c>
      <c r="BU32" s="17">
        <v>0</v>
      </c>
      <c r="BV32" s="15" t="e">
        <f t="shared" si="23"/>
        <v>#DIV/0!</v>
      </c>
      <c r="BW32" s="15">
        <f t="shared" si="1"/>
        <v>-119.5</v>
      </c>
      <c r="BX32" s="15">
        <f t="shared" si="24"/>
        <v>11.800000000000182</v>
      </c>
      <c r="BY32" s="15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1">
        <v>18</v>
      </c>
      <c r="B33" s="22" t="s">
        <v>56</v>
      </c>
      <c r="C33" s="15">
        <f t="shared" si="2"/>
        <v>2421</v>
      </c>
      <c r="D33" s="15">
        <f t="shared" si="2"/>
        <v>2434.6</v>
      </c>
      <c r="E33" s="15">
        <f t="shared" si="3"/>
        <v>100.5617513424205</v>
      </c>
      <c r="F33" s="16">
        <f>I33+L33+O33+R33+U33+X33+AA33+AD33+11.9+0.6</f>
        <v>131.79999999999998</v>
      </c>
      <c r="G33" s="16">
        <f>J33+M33+P33+S33+V33+Y33+AB33+AE33+12.6+0.6</f>
        <v>145.4</v>
      </c>
      <c r="H33" s="15">
        <f t="shared" si="4"/>
        <v>110.3186646433991</v>
      </c>
      <c r="I33" s="16">
        <v>38.5</v>
      </c>
      <c r="J33" s="16">
        <v>47.4</v>
      </c>
      <c r="K33" s="15">
        <f t="shared" si="5"/>
        <v>123.11688311688312</v>
      </c>
      <c r="L33" s="16">
        <v>0</v>
      </c>
      <c r="M33" s="16">
        <v>0</v>
      </c>
      <c r="N33" s="15" t="e">
        <f t="shared" si="6"/>
        <v>#DIV/0!</v>
      </c>
      <c r="O33" s="16">
        <v>14</v>
      </c>
      <c r="P33" s="16">
        <v>15.9</v>
      </c>
      <c r="Q33" s="15">
        <f t="shared" si="25"/>
        <v>113.57142857142857</v>
      </c>
      <c r="R33" s="16">
        <v>60.5</v>
      </c>
      <c r="S33" s="16">
        <v>62.5</v>
      </c>
      <c r="T33" s="15">
        <f t="shared" si="7"/>
        <v>103.30578512396693</v>
      </c>
      <c r="U33" s="16">
        <v>4.5</v>
      </c>
      <c r="V33" s="16">
        <v>4.6</v>
      </c>
      <c r="W33" s="15">
        <f t="shared" si="8"/>
        <v>102.22222222222221</v>
      </c>
      <c r="X33" s="16"/>
      <c r="Y33" s="16"/>
      <c r="Z33" s="15" t="e">
        <f t="shared" si="9"/>
        <v>#DIV/0!</v>
      </c>
      <c r="AA33" s="16">
        <v>1.8</v>
      </c>
      <c r="AB33" s="16">
        <v>1.8</v>
      </c>
      <c r="AC33" s="15">
        <f t="shared" si="10"/>
        <v>100</v>
      </c>
      <c r="AD33" s="16"/>
      <c r="AE33" s="16"/>
      <c r="AF33" s="15" t="e">
        <f t="shared" si="11"/>
        <v>#DIV/0!</v>
      </c>
      <c r="AG33" s="16">
        <v>2289.2</v>
      </c>
      <c r="AH33" s="16">
        <v>2289.2</v>
      </c>
      <c r="AI33" s="15">
        <f t="shared" si="12"/>
        <v>100</v>
      </c>
      <c r="AJ33" s="15">
        <v>1370.2</v>
      </c>
      <c r="AK33" s="15">
        <v>1370.2</v>
      </c>
      <c r="AL33" s="15">
        <f t="shared" si="13"/>
        <v>100</v>
      </c>
      <c r="AM33" s="15">
        <v>304.9</v>
      </c>
      <c r="AN33" s="15">
        <v>304.9</v>
      </c>
      <c r="AO33" s="15">
        <f t="shared" si="14"/>
        <v>100</v>
      </c>
      <c r="AP33" s="16">
        <v>0</v>
      </c>
      <c r="AQ33" s="16">
        <v>0</v>
      </c>
      <c r="AR33" s="15" t="e">
        <f t="shared" si="15"/>
        <v>#DIV/0!</v>
      </c>
      <c r="AS33" s="16">
        <v>3.4</v>
      </c>
      <c r="AT33" s="16">
        <v>3.4</v>
      </c>
      <c r="AU33" s="15">
        <f t="shared" si="16"/>
        <v>100</v>
      </c>
      <c r="AV33" s="16">
        <v>2484.2</v>
      </c>
      <c r="AW33" s="16">
        <v>2476.5</v>
      </c>
      <c r="AX33" s="15">
        <f>AW33/AV33*100</f>
        <v>99.69004105949602</v>
      </c>
      <c r="AY33" s="16">
        <v>632.4</v>
      </c>
      <c r="AZ33" s="16">
        <v>627.4</v>
      </c>
      <c r="BA33" s="15">
        <f t="shared" si="17"/>
        <v>99.20936116382036</v>
      </c>
      <c r="BB33" s="15">
        <v>612.5</v>
      </c>
      <c r="BC33" s="16">
        <v>612.4</v>
      </c>
      <c r="BD33" s="15">
        <f t="shared" si="26"/>
        <v>99.98367346938775</v>
      </c>
      <c r="BE33" s="16">
        <v>86</v>
      </c>
      <c r="BF33" s="16">
        <v>86</v>
      </c>
      <c r="BG33" s="15">
        <f t="shared" si="18"/>
        <v>100</v>
      </c>
      <c r="BH33" s="16">
        <v>418.3</v>
      </c>
      <c r="BI33" s="16">
        <v>418.3</v>
      </c>
      <c r="BJ33" s="15">
        <f t="shared" si="19"/>
        <v>100</v>
      </c>
      <c r="BK33" s="16">
        <v>799.5</v>
      </c>
      <c r="BL33" s="16">
        <v>796.8</v>
      </c>
      <c r="BM33" s="15">
        <f t="shared" si="20"/>
        <v>99.66228893058161</v>
      </c>
      <c r="BN33" s="17">
        <v>733.5</v>
      </c>
      <c r="BO33" s="17">
        <v>731.4</v>
      </c>
      <c r="BP33" s="15">
        <f t="shared" si="21"/>
        <v>99.71370143149284</v>
      </c>
      <c r="BQ33" s="17">
        <v>6</v>
      </c>
      <c r="BR33" s="17">
        <v>6</v>
      </c>
      <c r="BS33" s="15">
        <f t="shared" si="22"/>
        <v>100</v>
      </c>
      <c r="BT33" s="16">
        <v>0</v>
      </c>
      <c r="BU33" s="17">
        <v>0</v>
      </c>
      <c r="BV33" s="15" t="e">
        <f t="shared" si="23"/>
        <v>#DIV/0!</v>
      </c>
      <c r="BW33" s="15">
        <f t="shared" si="1"/>
        <v>-63.19999999999982</v>
      </c>
      <c r="BX33" s="15">
        <f t="shared" si="24"/>
        <v>-41.90000000000009</v>
      </c>
      <c r="BY33" s="15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1">
        <v>19</v>
      </c>
      <c r="B34" s="22" t="s">
        <v>57</v>
      </c>
      <c r="C34" s="15">
        <f t="shared" si="2"/>
        <v>4180.9</v>
      </c>
      <c r="D34" s="15">
        <f t="shared" si="2"/>
        <v>4221.7</v>
      </c>
      <c r="E34" s="15">
        <f t="shared" si="3"/>
        <v>100.97586644024015</v>
      </c>
      <c r="F34" s="16">
        <f>I34+L34+O34+R34+U34+X34+AA34+AD34+7.7+0.8</f>
        <v>636.4</v>
      </c>
      <c r="G34" s="30">
        <f>J34+M34+P34+S34+V34+Y34+AB34+AE34+10.3+0.8+0.2</f>
        <v>677.2</v>
      </c>
      <c r="H34" s="15">
        <f t="shared" si="4"/>
        <v>106.41106222501573</v>
      </c>
      <c r="I34" s="16">
        <v>219</v>
      </c>
      <c r="J34" s="16">
        <v>286.3</v>
      </c>
      <c r="K34" s="15">
        <f t="shared" si="5"/>
        <v>130.73059360730593</v>
      </c>
      <c r="L34" s="16">
        <v>51.8</v>
      </c>
      <c r="M34" s="16">
        <v>51.8</v>
      </c>
      <c r="N34" s="15">
        <f t="shared" si="6"/>
        <v>100</v>
      </c>
      <c r="O34" s="16">
        <v>5</v>
      </c>
      <c r="P34" s="16">
        <v>1.2</v>
      </c>
      <c r="Q34" s="15">
        <f t="shared" si="25"/>
        <v>24</v>
      </c>
      <c r="R34" s="16">
        <v>281</v>
      </c>
      <c r="S34" s="16">
        <v>244.4</v>
      </c>
      <c r="T34" s="15">
        <f t="shared" si="7"/>
        <v>86.97508896797153</v>
      </c>
      <c r="U34" s="16">
        <v>4</v>
      </c>
      <c r="V34" s="16">
        <v>3.6</v>
      </c>
      <c r="W34" s="15">
        <f t="shared" si="8"/>
        <v>90</v>
      </c>
      <c r="X34" s="16"/>
      <c r="Y34" s="16"/>
      <c r="Z34" s="15" t="e">
        <f t="shared" si="9"/>
        <v>#DIV/0!</v>
      </c>
      <c r="AA34" s="16">
        <v>67.1</v>
      </c>
      <c r="AB34" s="16">
        <v>78.6</v>
      </c>
      <c r="AC34" s="15">
        <f t="shared" si="10"/>
        <v>117.13859910581222</v>
      </c>
      <c r="AD34" s="16"/>
      <c r="AE34" s="16"/>
      <c r="AF34" s="15" t="e">
        <f t="shared" si="11"/>
        <v>#DIV/0!</v>
      </c>
      <c r="AG34" s="16">
        <v>3544.5</v>
      </c>
      <c r="AH34" s="16">
        <v>3544.5</v>
      </c>
      <c r="AI34" s="15">
        <f t="shared" si="12"/>
        <v>100</v>
      </c>
      <c r="AJ34" s="15">
        <v>1765.6</v>
      </c>
      <c r="AK34" s="15">
        <v>1765.6</v>
      </c>
      <c r="AL34" s="15">
        <f t="shared" si="13"/>
        <v>100</v>
      </c>
      <c r="AM34" s="15">
        <v>490.8</v>
      </c>
      <c r="AN34" s="15">
        <v>490.8</v>
      </c>
      <c r="AO34" s="15">
        <f t="shared" si="14"/>
        <v>100</v>
      </c>
      <c r="AP34" s="16">
        <v>0</v>
      </c>
      <c r="AQ34" s="16">
        <v>0</v>
      </c>
      <c r="AR34" s="15" t="e">
        <f t="shared" si="15"/>
        <v>#DIV/0!</v>
      </c>
      <c r="AS34" s="16">
        <v>4.6</v>
      </c>
      <c r="AT34" s="16">
        <v>3.4</v>
      </c>
      <c r="AU34" s="15">
        <f t="shared" si="16"/>
        <v>73.91304347826087</v>
      </c>
      <c r="AV34" s="16">
        <v>4372.1</v>
      </c>
      <c r="AW34" s="16">
        <v>4367.9</v>
      </c>
      <c r="AX34" s="15">
        <f>AW34/AV34*100</f>
        <v>99.90393632350585</v>
      </c>
      <c r="AY34" s="16">
        <v>804.8</v>
      </c>
      <c r="AZ34" s="16">
        <v>804.8</v>
      </c>
      <c r="BA34" s="15">
        <f t="shared" si="17"/>
        <v>100</v>
      </c>
      <c r="BB34" s="15">
        <v>745.8</v>
      </c>
      <c r="BC34" s="16">
        <v>745.8</v>
      </c>
      <c r="BD34" s="15">
        <f t="shared" si="26"/>
        <v>100</v>
      </c>
      <c r="BE34" s="16">
        <v>8</v>
      </c>
      <c r="BF34" s="16">
        <v>8</v>
      </c>
      <c r="BG34" s="15">
        <f t="shared" si="18"/>
        <v>100</v>
      </c>
      <c r="BH34" s="16">
        <v>542.3</v>
      </c>
      <c r="BI34" s="16">
        <v>542.3</v>
      </c>
      <c r="BJ34" s="15">
        <f t="shared" si="19"/>
        <v>100</v>
      </c>
      <c r="BK34" s="16">
        <v>1639.7</v>
      </c>
      <c r="BL34" s="16">
        <v>1635.6</v>
      </c>
      <c r="BM34" s="15">
        <f t="shared" si="20"/>
        <v>99.74995425992559</v>
      </c>
      <c r="BN34" s="17">
        <v>990.3</v>
      </c>
      <c r="BO34" s="17">
        <v>986.2</v>
      </c>
      <c r="BP34" s="15">
        <f t="shared" si="21"/>
        <v>99.58598404523883</v>
      </c>
      <c r="BQ34" s="17">
        <v>542.3</v>
      </c>
      <c r="BR34" s="17">
        <v>542.3</v>
      </c>
      <c r="BS34" s="15">
        <f t="shared" si="22"/>
        <v>100</v>
      </c>
      <c r="BT34" s="16">
        <v>0</v>
      </c>
      <c r="BU34" s="17">
        <v>0</v>
      </c>
      <c r="BV34" s="15" t="e">
        <f t="shared" si="23"/>
        <v>#DIV/0!</v>
      </c>
      <c r="BW34" s="15">
        <f t="shared" si="1"/>
        <v>-191.20000000000073</v>
      </c>
      <c r="BX34" s="15">
        <f t="shared" si="24"/>
        <v>-146.19999999999982</v>
      </c>
      <c r="BY34" s="15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35" t="s">
        <v>28</v>
      </c>
      <c r="B35" s="36"/>
      <c r="C35" s="20">
        <f>SUM(C16:C34)</f>
        <v>91502.1</v>
      </c>
      <c r="D35" s="20">
        <f>SUM(D16:D34)</f>
        <v>91141.93</v>
      </c>
      <c r="E35" s="20">
        <f t="shared" si="3"/>
        <v>99.60638061858688</v>
      </c>
      <c r="F35" s="20">
        <f>SUM(F16:F34)</f>
        <v>19118.2</v>
      </c>
      <c r="G35" s="20">
        <f>SUM(G16:G34)</f>
        <v>22838.230000000003</v>
      </c>
      <c r="H35" s="20">
        <f>G35/F35*100</f>
        <v>119.45805567469743</v>
      </c>
      <c r="I35" s="20">
        <f>SUM(I16:I34)</f>
        <v>10102.5</v>
      </c>
      <c r="J35" s="20">
        <f>SUM(J16:J34)</f>
        <v>12296.399999999998</v>
      </c>
      <c r="K35" s="20">
        <f>J35/I35*100</f>
        <v>121.71640682999256</v>
      </c>
      <c r="L35" s="20">
        <f>SUM(L16:L34)</f>
        <v>310.1</v>
      </c>
      <c r="M35" s="20">
        <f>SUM(M16:M34)</f>
        <v>336.20000000000005</v>
      </c>
      <c r="N35" s="20">
        <f>M35/L35*100</f>
        <v>108.41663979361498</v>
      </c>
      <c r="O35" s="20">
        <f>SUM(O16:O34)</f>
        <v>430.1</v>
      </c>
      <c r="P35" s="20">
        <f>SUM(P16:P34)</f>
        <v>393.8</v>
      </c>
      <c r="Q35" s="20">
        <f>P35/O35*100</f>
        <v>91.56010230179028</v>
      </c>
      <c r="R35" s="20">
        <f>SUM(R16:R34)</f>
        <v>4889.100000000001</v>
      </c>
      <c r="S35" s="20">
        <f>SUM(S16:S34)</f>
        <v>4983.1</v>
      </c>
      <c r="T35" s="20">
        <f>S35/R35*100</f>
        <v>101.92264424945286</v>
      </c>
      <c r="U35" s="20">
        <f>SUM(U16:U34)</f>
        <v>1580.9</v>
      </c>
      <c r="V35" s="20">
        <f>SUM(V16:V34)</f>
        <v>2112.6</v>
      </c>
      <c r="W35" s="20">
        <f>V35/U35*100</f>
        <v>133.63274084382311</v>
      </c>
      <c r="X35" s="20">
        <f>SUM(X16:X34)</f>
        <v>0</v>
      </c>
      <c r="Y35" s="20">
        <f>SUM(Y16:Y34)</f>
        <v>0</v>
      </c>
      <c r="Z35" s="20" t="e">
        <f>Y35/X35*100</f>
        <v>#DIV/0!</v>
      </c>
      <c r="AA35" s="20">
        <f>SUM(AA16:AA34)</f>
        <v>249.60000000000002</v>
      </c>
      <c r="AB35" s="20">
        <f>SUM(AB16:AB34)</f>
        <v>333.53000000000003</v>
      </c>
      <c r="AC35" s="20">
        <f>AB35/AA35*100</f>
        <v>133.62580128205127</v>
      </c>
      <c r="AD35" s="20">
        <f>SUM(AD16:AD34)</f>
        <v>0</v>
      </c>
      <c r="AE35" s="20">
        <f>SUM(AE16:AE34)</f>
        <v>0</v>
      </c>
      <c r="AF35" s="20" t="e">
        <f>AE35/AD35*100</f>
        <v>#DIV/0!</v>
      </c>
      <c r="AG35" s="20">
        <f>SUM(AG16:AG34)</f>
        <v>72384.00000000001</v>
      </c>
      <c r="AH35" s="20">
        <f>SUM(AH16:AH34)</f>
        <v>68303.70000000001</v>
      </c>
      <c r="AI35" s="20">
        <f>AH35/AG35*100</f>
        <v>94.36298076923076</v>
      </c>
      <c r="AJ35" s="20">
        <f>SUM(AJ16:AJ34)</f>
        <v>31566.500000000004</v>
      </c>
      <c r="AK35" s="20">
        <f>SUM(AK16:AK34)</f>
        <v>31566.500000000004</v>
      </c>
      <c r="AL35" s="20">
        <f>AK35/AJ35*100</f>
        <v>100</v>
      </c>
      <c r="AM35" s="20">
        <f>SUM(AM16:AM34)</f>
        <v>8563.3</v>
      </c>
      <c r="AN35" s="20">
        <f>SUM(AN16:AN34)</f>
        <v>8563.3</v>
      </c>
      <c r="AO35" s="20">
        <f>AN35/AM35*100</f>
        <v>100</v>
      </c>
      <c r="AP35" s="20">
        <f>SUM(AP16:AP34)</f>
        <v>0</v>
      </c>
      <c r="AQ35" s="20">
        <f>SUM(AQ16:AQ34)</f>
        <v>0</v>
      </c>
      <c r="AR35" s="20" t="e">
        <f>AQ35/AP35*100</f>
        <v>#DIV/0!</v>
      </c>
      <c r="AS35" s="20">
        <f>SUM(AS16:AS34)</f>
        <v>87.2</v>
      </c>
      <c r="AT35" s="20">
        <f>SUM(AT16:AT34)</f>
        <v>69.30000000000001</v>
      </c>
      <c r="AU35" s="20">
        <f>AT35/AS35*100</f>
        <v>79.47247706422019</v>
      </c>
      <c r="AV35" s="20">
        <f>SUM(AV16:AV34)</f>
        <v>100598.80000000002</v>
      </c>
      <c r="AW35" s="20">
        <f>SUM(AW16:AW34)</f>
        <v>93707.9</v>
      </c>
      <c r="AX35" s="20">
        <f>AW35/AV35*100</f>
        <v>93.15011709881229</v>
      </c>
      <c r="AY35" s="20">
        <f>SUM(AY16:AY34)</f>
        <v>15602.1</v>
      </c>
      <c r="AZ35" s="20">
        <f>SUM(AZ16:AZ34)</f>
        <v>15247.299999999997</v>
      </c>
      <c r="BA35" s="20">
        <f>AZ35/AY35*100</f>
        <v>97.72594714814029</v>
      </c>
      <c r="BB35" s="20">
        <f>SUM(BB16:BB34)</f>
        <v>15060.699999999999</v>
      </c>
      <c r="BC35" s="20">
        <f>SUM(BC16:BC34)</f>
        <v>14800.799999999997</v>
      </c>
      <c r="BD35" s="20">
        <f>BC35/BB35*100</f>
        <v>98.27431659883005</v>
      </c>
      <c r="BE35" s="20">
        <f>SUM(BE16:BE34)</f>
        <v>1396.3000000000002</v>
      </c>
      <c r="BF35" s="20">
        <f>SUM(BF16:BF34)</f>
        <v>1384.2</v>
      </c>
      <c r="BG35" s="20">
        <f>BF35/BE35*100</f>
        <v>99.13342404927306</v>
      </c>
      <c r="BH35" s="20">
        <f>SUM(BH16:BH34)</f>
        <v>25615.6</v>
      </c>
      <c r="BI35" s="20">
        <f>SUM(BI16:BI34)</f>
        <v>25245.499999999996</v>
      </c>
      <c r="BJ35" s="20">
        <f>BI35/BH35*100</f>
        <v>98.55517731382439</v>
      </c>
      <c r="BK35" s="20">
        <f>SUM(BK16:BK34)</f>
        <v>26370.500000000004</v>
      </c>
      <c r="BL35" s="20">
        <f>SUM(BL16:BL34)</f>
        <v>25443.999999999993</v>
      </c>
      <c r="BM35" s="20">
        <f>BL35/BK35*100</f>
        <v>96.48660434955723</v>
      </c>
      <c r="BN35" s="20">
        <f>SUM(BN16:BN34)</f>
        <v>16539.4</v>
      </c>
      <c r="BO35" s="20">
        <f>SUM(BO16:BO34)</f>
        <v>16075.8</v>
      </c>
      <c r="BP35" s="20">
        <f>BO35/BN35*100</f>
        <v>97.19699626346782</v>
      </c>
      <c r="BQ35" s="20">
        <f>SUM(BQ16:BQ34)</f>
        <v>3922.7999999999993</v>
      </c>
      <c r="BR35" s="20">
        <f>SUM(BR16:BR34)</f>
        <v>3606.3</v>
      </c>
      <c r="BS35" s="20">
        <f>BR35/BQ35*100</f>
        <v>91.93178342000614</v>
      </c>
      <c r="BT35" s="20">
        <f>SUM(BT16:BT34)</f>
        <v>0</v>
      </c>
      <c r="BU35" s="20">
        <f>SUM(BU16:BU34)</f>
        <v>0</v>
      </c>
      <c r="BV35" s="20" t="e">
        <f>BU35/BT35*100</f>
        <v>#DIV/0!</v>
      </c>
      <c r="BW35" s="20">
        <f>SUM(C35-AV35)</f>
        <v>-9096.700000000012</v>
      </c>
      <c r="BX35" s="20">
        <f t="shared" si="24"/>
        <v>-2565.970000000001</v>
      </c>
      <c r="BY35" s="15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  <c r="AT36" s="27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8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37" t="s">
        <v>62</v>
      </c>
      <c r="D38" s="37"/>
      <c r="E38" s="37"/>
      <c r="F38" s="37"/>
      <c r="G38" s="9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37" t="s">
        <v>58</v>
      </c>
      <c r="D39" s="37"/>
      <c r="E39" s="37"/>
      <c r="F39" s="37"/>
      <c r="G39" s="37"/>
      <c r="H39" s="37"/>
      <c r="I39" s="6"/>
      <c r="J39" s="78" t="s">
        <v>63</v>
      </c>
      <c r="K39" s="78"/>
      <c r="L39" s="7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37" t="s">
        <v>59</v>
      </c>
      <c r="D41" s="37"/>
      <c r="E41" s="37"/>
      <c r="F41" s="37"/>
      <c r="G41" s="37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37" t="s">
        <v>58</v>
      </c>
      <c r="D42" s="37"/>
      <c r="E42" s="37"/>
      <c r="F42" s="37"/>
      <c r="G42" s="37"/>
      <c r="H42" s="9"/>
      <c r="I42" s="6"/>
      <c r="J42" s="78" t="s">
        <v>60</v>
      </c>
      <c r="K42" s="78"/>
      <c r="L42" s="7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4"/>
      <c r="D43" s="14"/>
      <c r="E43" s="14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38" t="s">
        <v>64</v>
      </c>
      <c r="D44" s="38"/>
      <c r="E44" s="38"/>
      <c r="F44" s="14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39" t="s">
        <v>61</v>
      </c>
      <c r="D45" s="39"/>
      <c r="E45" s="14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32"/>
      <c r="B46" s="32"/>
      <c r="C46" s="14"/>
      <c r="D46" s="14"/>
      <c r="E46" s="14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4"/>
      <c r="D47" s="14"/>
      <c r="E47" s="14"/>
      <c r="F47" s="14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J39:L39"/>
    <mergeCell ref="C41:G41"/>
    <mergeCell ref="C42:G42"/>
    <mergeCell ref="J42:L42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6:B46"/>
    <mergeCell ref="A15:B15"/>
    <mergeCell ref="A35:B35"/>
    <mergeCell ref="C38:F38"/>
    <mergeCell ref="C39:H39"/>
    <mergeCell ref="C44:E44"/>
    <mergeCell ref="C45:D45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2012-01-18T06:29:09Z</cp:lastPrinted>
  <dcterms:created xsi:type="dcterms:W3CDTF">2007-01-16T05:35:41Z</dcterms:created>
  <dcterms:modified xsi:type="dcterms:W3CDTF">2012-01-18T06:29:32Z</dcterms:modified>
  <cp:category/>
  <cp:version/>
  <cp:contentType/>
  <cp:contentStatus/>
</cp:coreProperties>
</file>