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599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<sst xmlns="http://schemas.openxmlformats.org/spreadsheetml/2006/main" count="143" uniqueCount="66">
  <si>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</si>
  <si>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</si>
  <si>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</si>
  <si>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</si>
  <si>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</si>
  <si>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</si>
  <si>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</si>
  <si>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</si>
  <si>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</si>
  <si>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</si>
  <si>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</si>
  <si>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</si>
  <si>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</si>
  <si>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</si>
  <si>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</si>
  <si>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</si>
  <si>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</si>
  <si>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</si>
  <si>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</si>
  <si>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</si>
  <si>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</si>
  <si>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</si>
  <si>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</si>
  <si>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</si>
  <si>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</si>
  <si>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</si>
  <si>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</si>
  <si>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</si>
  <si>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</si>
  <si>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</si>
  <si>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</si>
  <si>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</si>
  <si>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</si>
  <si>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</si>
  <si>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</si>
  <si>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</si>
  <si>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</si>
  <si>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</si>
  <si>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</si>
  <si>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</si>
  <si>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</si>
  <si>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</si>
  <si>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</si>
  <si>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</si>
  <si>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</si>
  <si>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</si>
  <si>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</si>
  <si>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</si>
  <si>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</si>
  <si>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</si>
  <si>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</si>
  <si>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</si>
  <si>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</si>
  <si>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</si>
  <si>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</si>
  <si>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</si>
  <si>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</si>
  <si>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</si>
  <si>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</si>
  <si>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</si>
  <si>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</si>
  <si>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</si>
  <si>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</si>
  <si>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</si>
  <si>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</si>
  <si>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октября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</si>
</sst>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SheetLayoutView="75" workbookViewId="0" topLeftCell="A6">
      <pane xSplit="2" ySplit="10" topLeftCell="C34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C41" sqref="C4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3489.2999999999997</v>
      </c>
      <c r="D16" s="19">
        <f>G16+AH16+AT16</f>
        <v>2217</v>
      </c>
      <c r="E16" s="19">
        <f>D16/C16*100</f>
        <v>63.537099131630995</v>
      </c>
      <c r="F16" s="20">
        <f>I16+L16+O16+R16+U16+X16+AA16+AD16+20+4</f>
        <v>291.59999999999997</v>
      </c>
      <c r="G16" s="20">
        <f>J16+M16+P16+S16+V16+Y16+AB16+AE16+73.8</f>
        <v>372.3</v>
      </c>
      <c r="H16" s="19">
        <f>G16/F16*100</f>
        <v>127.6748971193416</v>
      </c>
      <c r="I16" s="20">
        <v>122.8</v>
      </c>
      <c r="J16" s="20">
        <v>154.2</v>
      </c>
      <c r="K16" s="19">
        <f>J16/I16*100</f>
        <v>125.5700325732899</v>
      </c>
      <c r="L16" s="20">
        <v>1</v>
      </c>
      <c r="M16" s="20">
        <v>-0.1</v>
      </c>
      <c r="N16" s="19">
        <f>M16/L16*100</f>
        <v>-10</v>
      </c>
      <c r="O16" s="20">
        <v>50.8</v>
      </c>
      <c r="P16" s="20">
        <v>42.5</v>
      </c>
      <c r="Q16" s="19">
        <f>P16/O16*100</f>
        <v>83.66141732283465</v>
      </c>
      <c r="R16" s="20">
        <v>74.8</v>
      </c>
      <c r="S16" s="20">
        <v>99.1</v>
      </c>
      <c r="T16" s="19">
        <f>S16/R16*100</f>
        <v>132.4866310160428</v>
      </c>
      <c r="U16" s="20">
        <v>3.2</v>
      </c>
      <c r="V16" s="20">
        <v>2.8</v>
      </c>
      <c r="W16" s="19">
        <f>V16/U16*100</f>
        <v>87.49999999999999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3193.2</v>
      </c>
      <c r="AH16" s="20">
        <v>1844.7</v>
      </c>
      <c r="AI16" s="19">
        <f>AH16/AG16*100</f>
        <v>57.76963547538519</v>
      </c>
      <c r="AJ16" s="19">
        <v>2351.1</v>
      </c>
      <c r="AK16" s="19">
        <v>1470.9</v>
      </c>
      <c r="AL16" s="19">
        <f>AK16/AJ16*100</f>
        <v>62.562204925354095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3811.4</v>
      </c>
      <c r="AW16" s="20">
        <v>1780</v>
      </c>
      <c r="AX16" s="19">
        <f aca="true" t="shared" si="0" ref="AX16:AX32">AW16/AV16*100</f>
        <v>46.70199926536181</v>
      </c>
      <c r="AY16" s="20">
        <v>689.6</v>
      </c>
      <c r="AZ16" s="20">
        <v>470.3</v>
      </c>
      <c r="BA16" s="19">
        <f>AZ16/AY16*100</f>
        <v>68.19895591647331</v>
      </c>
      <c r="BB16" s="19">
        <v>684.3</v>
      </c>
      <c r="BC16" s="20">
        <v>465</v>
      </c>
      <c r="BD16" s="19">
        <f>BC16/BB16*100</f>
        <v>67.95265234546251</v>
      </c>
      <c r="BE16" s="20">
        <v>15</v>
      </c>
      <c r="BF16" s="20">
        <v>0</v>
      </c>
      <c r="BG16" s="19">
        <f>BF16/BE16*100</f>
        <v>0</v>
      </c>
      <c r="BH16" s="20">
        <v>644.1</v>
      </c>
      <c r="BI16" s="20">
        <v>100</v>
      </c>
      <c r="BJ16" s="19">
        <f>BI16/BH16*100</f>
        <v>15.52553951249806</v>
      </c>
      <c r="BK16" s="20">
        <v>1842.4</v>
      </c>
      <c r="BL16" s="20">
        <v>1149</v>
      </c>
      <c r="BM16" s="19">
        <f>BL16/BK16*100</f>
        <v>62.3643074250977</v>
      </c>
      <c r="BN16" s="21">
        <v>1317.3</v>
      </c>
      <c r="BO16" s="21">
        <v>850.7</v>
      </c>
      <c r="BP16" s="19">
        <f>BO16/BN16*100</f>
        <v>64.57906323540577</v>
      </c>
      <c r="BQ16" s="21">
        <v>162.4</v>
      </c>
      <c r="BR16" s="21">
        <v>88</v>
      </c>
      <c r="BS16" s="19">
        <f>BR16/BQ16*100</f>
        <v>54.187192118226605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-322.10000000000036</v>
      </c>
      <c r="BX16" s="19">
        <f>SUM(D16-AW16)</f>
        <v>437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3635.5</v>
      </c>
      <c r="D17" s="19">
        <f>G17+AH17+AT17</f>
        <v>2174.5</v>
      </c>
      <c r="E17" s="19">
        <f aca="true" t="shared" si="3" ref="E17:E40">D17/C17*100</f>
        <v>59.81295557694952</v>
      </c>
      <c r="F17" s="20">
        <f>I17+L17+O17+R17+U17+X17+AA17+AD17+20+2+1.9</f>
        <v>276.69999999999993</v>
      </c>
      <c r="G17" s="20">
        <f>J17+M17+P17+S17+V17+Y17+AB17+AE17+31.6</f>
        <v>249.19999999999996</v>
      </c>
      <c r="H17" s="19">
        <f aca="true" t="shared" si="4" ref="H17:H39">G17/F17*100</f>
        <v>90.06143838091796</v>
      </c>
      <c r="I17" s="20">
        <v>102.6</v>
      </c>
      <c r="J17" s="20">
        <v>111.1</v>
      </c>
      <c r="K17" s="19">
        <f aca="true" t="shared" si="5" ref="K17:K39">J17/I17*100</f>
        <v>108.28460038986354</v>
      </c>
      <c r="L17" s="20">
        <v>6</v>
      </c>
      <c r="M17" s="20">
        <v>22.7</v>
      </c>
      <c r="N17" s="19">
        <f aca="true" t="shared" si="6" ref="N17:N39">M17/L17*100</f>
        <v>378.3333333333333</v>
      </c>
      <c r="O17" s="20">
        <v>37</v>
      </c>
      <c r="P17" s="22">
        <v>36.3</v>
      </c>
      <c r="Q17" s="19">
        <f>P17/O17*100</f>
        <v>98.1081081081081</v>
      </c>
      <c r="R17" s="20">
        <v>100</v>
      </c>
      <c r="S17" s="20">
        <v>37.4</v>
      </c>
      <c r="T17" s="19">
        <f aca="true" t="shared" si="7" ref="T17:T39">S17/R17*100</f>
        <v>37.4</v>
      </c>
      <c r="U17" s="20">
        <v>3.7</v>
      </c>
      <c r="V17" s="20">
        <v>10.1</v>
      </c>
      <c r="W17" s="19">
        <f aca="true" t="shared" si="8" ref="W17:W39">V17/U17*100</f>
        <v>272.9729729729729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3354</v>
      </c>
      <c r="AH17" s="20">
        <v>1925.3</v>
      </c>
      <c r="AI17" s="19">
        <f aca="true" t="shared" si="12" ref="AI17:AI39">AH17/AG17*100</f>
        <v>57.40310077519379</v>
      </c>
      <c r="AJ17" s="19">
        <v>2044.9</v>
      </c>
      <c r="AK17" s="19">
        <v>1215.4</v>
      </c>
      <c r="AL17" s="19">
        <f aca="true" t="shared" si="13" ref="AL17:AL39">AK17/AJ17*100</f>
        <v>59.43566922587902</v>
      </c>
      <c r="AM17" s="19">
        <v>418.5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4.8</v>
      </c>
      <c r="AT17" s="20">
        <v>0</v>
      </c>
      <c r="AU17" s="19">
        <f aca="true" t="shared" si="16" ref="AU17:AU39">AT17/AS17*100</f>
        <v>0</v>
      </c>
      <c r="AV17" s="20">
        <v>3921.9</v>
      </c>
      <c r="AW17" s="20">
        <v>2382.5</v>
      </c>
      <c r="AX17" s="19">
        <f t="shared" si="0"/>
        <v>60.74861674188531</v>
      </c>
      <c r="AY17" s="20">
        <v>604</v>
      </c>
      <c r="AZ17" s="20">
        <v>410.5</v>
      </c>
      <c r="BA17" s="19">
        <f aca="true" t="shared" si="17" ref="BA17:BA39">AZ17/AY17*100</f>
        <v>67.9635761589404</v>
      </c>
      <c r="BB17" s="19">
        <v>598.7</v>
      </c>
      <c r="BC17" s="20">
        <v>405.2</v>
      </c>
      <c r="BD17" s="19">
        <f aca="true" t="shared" si="18" ref="BD17:BD39">BC17/BB17*100</f>
        <v>67.6799732754301</v>
      </c>
      <c r="BE17" s="20">
        <v>282.9</v>
      </c>
      <c r="BF17" s="20">
        <v>30.5</v>
      </c>
      <c r="BG17" s="19">
        <f aca="true" t="shared" si="19" ref="BG17:BG39">BF17/BE17*100</f>
        <v>10.781194768469424</v>
      </c>
      <c r="BH17" s="20">
        <v>746.2</v>
      </c>
      <c r="BI17" s="23">
        <v>421.9</v>
      </c>
      <c r="BJ17" s="19">
        <f aca="true" t="shared" si="20" ref="BJ17:BJ39">BI17/BH17*100</f>
        <v>56.539801661752875</v>
      </c>
      <c r="BK17" s="20">
        <v>1172.5</v>
      </c>
      <c r="BL17" s="23">
        <v>815</v>
      </c>
      <c r="BM17" s="19">
        <f aca="true" t="shared" si="21" ref="BM17:BM39">BL17/BK17*100</f>
        <v>69.5095948827292</v>
      </c>
      <c r="BN17" s="21">
        <v>598.4</v>
      </c>
      <c r="BO17" s="21">
        <v>448.1</v>
      </c>
      <c r="BP17" s="19">
        <f aca="true" t="shared" si="22" ref="BP17:BP39">BO17/BN17*100</f>
        <v>74.88302139037434</v>
      </c>
      <c r="BQ17" s="21">
        <v>173.9</v>
      </c>
      <c r="BR17" s="21">
        <v>36</v>
      </c>
      <c r="BS17" s="19">
        <f aca="true" t="shared" si="23" ref="BS17:BS39">BR17/BQ17*100</f>
        <v>20.701552616446232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-286.4000000000001</v>
      </c>
      <c r="BX17" s="19">
        <f aca="true" t="shared" si="25" ref="BX17:BX40">SUM(D17-AW17)</f>
        <v>-208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3395.9</v>
      </c>
      <c r="D18" s="19">
        <f aca="true" t="shared" si="26" ref="D18:D39">G18+AH18+AT18</f>
        <v>2292.3999999999996</v>
      </c>
      <c r="E18" s="19">
        <f t="shared" si="3"/>
        <v>67.50493241850467</v>
      </c>
      <c r="F18" s="20">
        <f>I18+L18+O18+R18+U18+X18+AA18+AD18+2+2+20</f>
        <v>199</v>
      </c>
      <c r="G18" s="20">
        <f>J18+M18+P18+S18+V18+Y18+AB18+AE18+8.9+19.9</f>
        <v>308.29999999999995</v>
      </c>
      <c r="H18" s="19">
        <f t="shared" si="4"/>
        <v>154.92462311557787</v>
      </c>
      <c r="I18" s="20">
        <v>57.7</v>
      </c>
      <c r="J18" s="20">
        <v>74.6</v>
      </c>
      <c r="K18" s="19">
        <f t="shared" si="5"/>
        <v>129.28942807625648</v>
      </c>
      <c r="L18" s="20">
        <v>0</v>
      </c>
      <c r="M18" s="20">
        <v>0</v>
      </c>
      <c r="N18" s="19" t="e">
        <f t="shared" si="6"/>
        <v>#DIV/0!</v>
      </c>
      <c r="O18" s="20">
        <v>43.5</v>
      </c>
      <c r="P18" s="20">
        <v>44.4</v>
      </c>
      <c r="Q18" s="19">
        <f aca="true" t="shared" si="27" ref="Q18:Q39">P18/O18*100</f>
        <v>102.06896551724138</v>
      </c>
      <c r="R18" s="20">
        <v>64</v>
      </c>
      <c r="S18" s="20">
        <v>87</v>
      </c>
      <c r="T18" s="19">
        <f t="shared" si="7"/>
        <v>135.9375</v>
      </c>
      <c r="U18" s="20">
        <v>6.3</v>
      </c>
      <c r="V18" s="20">
        <v>73.5</v>
      </c>
      <c r="W18" s="19">
        <f t="shared" si="8"/>
        <v>1166.6666666666667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3192.9</v>
      </c>
      <c r="AH18" s="23">
        <v>1983.6</v>
      </c>
      <c r="AI18" s="19">
        <f t="shared" si="12"/>
        <v>62.125340599455036</v>
      </c>
      <c r="AJ18" s="19">
        <v>2545.1</v>
      </c>
      <c r="AK18" s="19">
        <v>1512.7</v>
      </c>
      <c r="AL18" s="19">
        <f t="shared" si="13"/>
        <v>59.43577855487015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4</v>
      </c>
      <c r="AT18" s="20">
        <v>0.5</v>
      </c>
      <c r="AU18" s="19">
        <f t="shared" si="16"/>
        <v>12.5</v>
      </c>
      <c r="AV18" s="20">
        <v>3806.6</v>
      </c>
      <c r="AW18" s="20">
        <v>2020.5</v>
      </c>
      <c r="AX18" s="19">
        <f t="shared" si="0"/>
        <v>53.078863027373515</v>
      </c>
      <c r="AY18" s="20">
        <v>682.4</v>
      </c>
      <c r="AZ18" s="20">
        <v>478.9</v>
      </c>
      <c r="BA18" s="19">
        <f t="shared" si="17"/>
        <v>70.17878077373975</v>
      </c>
      <c r="BB18" s="19">
        <v>677</v>
      </c>
      <c r="BC18" s="20">
        <v>473.6</v>
      </c>
      <c r="BD18" s="19">
        <f t="shared" si="18"/>
        <v>69.95568685376662</v>
      </c>
      <c r="BE18" s="20">
        <v>300</v>
      </c>
      <c r="BF18" s="20">
        <v>134.5</v>
      </c>
      <c r="BG18" s="19">
        <f t="shared" si="19"/>
        <v>44.83333333333333</v>
      </c>
      <c r="BH18" s="20">
        <v>837.5</v>
      </c>
      <c r="BI18" s="20">
        <v>293.3</v>
      </c>
      <c r="BJ18" s="19">
        <f t="shared" si="20"/>
        <v>35.02089552238806</v>
      </c>
      <c r="BK18" s="20">
        <v>1552.5</v>
      </c>
      <c r="BL18" s="20">
        <v>872</v>
      </c>
      <c r="BM18" s="19">
        <f t="shared" si="21"/>
        <v>56.16747181964573</v>
      </c>
      <c r="BN18" s="21">
        <v>698.1</v>
      </c>
      <c r="BO18" s="21">
        <v>451.3</v>
      </c>
      <c r="BP18" s="19">
        <f t="shared" si="22"/>
        <v>64.64689872511101</v>
      </c>
      <c r="BQ18" s="21">
        <v>260.9</v>
      </c>
      <c r="BR18" s="21">
        <v>86.1</v>
      </c>
      <c r="BS18" s="19">
        <f t="shared" si="23"/>
        <v>33.00114986584898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-410.6999999999998</v>
      </c>
      <c r="BX18" s="19">
        <f t="shared" si="25"/>
        <v>271.89999999999964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2206.2999999999997</v>
      </c>
      <c r="D19" s="19">
        <f t="shared" si="26"/>
        <v>1608</v>
      </c>
      <c r="E19" s="19">
        <f t="shared" si="3"/>
        <v>72.8822009699497</v>
      </c>
      <c r="F19" s="20">
        <f>I19+L19+O19+R19+U19+X19+AA19+AD19+20+2+2</f>
        <v>409.99999999999994</v>
      </c>
      <c r="G19" s="20">
        <f>J19+M19+P19+S19+V19+Y19+AB19+AE19+3.2</f>
        <v>471.7</v>
      </c>
      <c r="H19" s="19">
        <f t="shared" si="4"/>
        <v>115.04878048780489</v>
      </c>
      <c r="I19" s="20">
        <v>237.4</v>
      </c>
      <c r="J19" s="20">
        <v>198</v>
      </c>
      <c r="K19" s="19">
        <f t="shared" si="5"/>
        <v>83.40353833192923</v>
      </c>
      <c r="L19" s="20">
        <v>0</v>
      </c>
      <c r="M19" s="20">
        <v>93.5</v>
      </c>
      <c r="N19" s="19" t="e">
        <f t="shared" si="6"/>
        <v>#DIV/0!</v>
      </c>
      <c r="O19" s="20">
        <v>25</v>
      </c>
      <c r="P19" s="23">
        <v>22</v>
      </c>
      <c r="Q19" s="19">
        <f t="shared" si="27"/>
        <v>88</v>
      </c>
      <c r="R19" s="20">
        <v>107.4</v>
      </c>
      <c r="S19" s="20">
        <v>125</v>
      </c>
      <c r="T19" s="19">
        <f t="shared" si="7"/>
        <v>116.38733705772812</v>
      </c>
      <c r="U19" s="20">
        <v>12.7</v>
      </c>
      <c r="V19" s="20">
        <v>30</v>
      </c>
      <c r="W19" s="19">
        <f t="shared" si="8"/>
        <v>236.22047244094492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1791.8</v>
      </c>
      <c r="AH19" s="20">
        <v>1134.6</v>
      </c>
      <c r="AI19" s="19">
        <f t="shared" si="12"/>
        <v>63.32179930795847</v>
      </c>
      <c r="AJ19" s="19">
        <v>1430.1</v>
      </c>
      <c r="AK19" s="19">
        <v>850.1</v>
      </c>
      <c r="AL19" s="19">
        <f t="shared" si="13"/>
        <v>59.44339556674358</v>
      </c>
      <c r="AM19" s="19">
        <v>0</v>
      </c>
      <c r="AN19" s="24">
        <v>0</v>
      </c>
      <c r="AO19" s="19" t="e">
        <f t="shared" si="14"/>
        <v>#DIV/0!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1.7</v>
      </c>
      <c r="AU19" s="19">
        <f t="shared" si="16"/>
        <v>37.77777777777778</v>
      </c>
      <c r="AV19" s="20">
        <v>2561.5</v>
      </c>
      <c r="AW19" s="23">
        <v>1402.7</v>
      </c>
      <c r="AX19" s="19">
        <f t="shared" si="0"/>
        <v>54.76088229552997</v>
      </c>
      <c r="AY19" s="20">
        <v>627.6</v>
      </c>
      <c r="AZ19" s="20">
        <v>445.5</v>
      </c>
      <c r="BA19" s="19">
        <f t="shared" si="17"/>
        <v>70.98470363288719</v>
      </c>
      <c r="BB19" s="19">
        <v>624.1</v>
      </c>
      <c r="BC19" s="20">
        <v>442</v>
      </c>
      <c r="BD19" s="19">
        <f t="shared" si="18"/>
        <v>70.8219836564653</v>
      </c>
      <c r="BE19" s="20">
        <v>33.1</v>
      </c>
      <c r="BF19" s="20">
        <v>0</v>
      </c>
      <c r="BG19" s="19">
        <f t="shared" si="19"/>
        <v>0</v>
      </c>
      <c r="BH19" s="20">
        <v>635.5</v>
      </c>
      <c r="BI19" s="20">
        <v>285.6</v>
      </c>
      <c r="BJ19" s="19">
        <f t="shared" si="20"/>
        <v>44.94099134539733</v>
      </c>
      <c r="BK19" s="20">
        <v>1013.7</v>
      </c>
      <c r="BL19" s="20">
        <v>638.6</v>
      </c>
      <c r="BM19" s="19">
        <f t="shared" si="21"/>
        <v>62.99694189602446</v>
      </c>
      <c r="BN19" s="21">
        <v>719.8</v>
      </c>
      <c r="BO19" s="21">
        <v>464.1</v>
      </c>
      <c r="BP19" s="19">
        <f t="shared" si="22"/>
        <v>64.47624340094471</v>
      </c>
      <c r="BQ19" s="21">
        <v>120.6</v>
      </c>
      <c r="BR19" s="21">
        <v>42.5</v>
      </c>
      <c r="BS19" s="19">
        <f t="shared" si="23"/>
        <v>35.240464344941955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-355.2000000000003</v>
      </c>
      <c r="BX19" s="19">
        <f t="shared" si="25"/>
        <v>205.29999999999995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2620.3</v>
      </c>
      <c r="D20" s="19">
        <f t="shared" si="26"/>
        <v>1404.2</v>
      </c>
      <c r="E20" s="19">
        <f t="shared" si="3"/>
        <v>53.58928366980879</v>
      </c>
      <c r="F20" s="20">
        <f>I20+L20+O20+R20+U20+X20+AA20+AD20+20+2+2</f>
        <v>398.6</v>
      </c>
      <c r="G20" s="20">
        <f>J20+M20+P20+S20+V20+Y20+AB20+AE20+2</f>
        <v>261</v>
      </c>
      <c r="H20" s="19">
        <f t="shared" si="4"/>
        <v>65.47917711991971</v>
      </c>
      <c r="I20" s="20">
        <v>74.4</v>
      </c>
      <c r="J20" s="20">
        <v>103.2</v>
      </c>
      <c r="K20" s="19">
        <f t="shared" si="5"/>
        <v>138.70967741935482</v>
      </c>
      <c r="L20" s="20">
        <v>0</v>
      </c>
      <c r="M20" s="20">
        <v>0</v>
      </c>
      <c r="N20" s="19" t="e">
        <f t="shared" si="6"/>
        <v>#DIV/0!</v>
      </c>
      <c r="O20" s="20">
        <v>36.8</v>
      </c>
      <c r="P20" s="20">
        <v>28.7</v>
      </c>
      <c r="Q20" s="19">
        <f t="shared" si="27"/>
        <v>77.98913043478262</v>
      </c>
      <c r="R20" s="20">
        <v>231.4</v>
      </c>
      <c r="S20" s="20">
        <v>84.3</v>
      </c>
      <c r="T20" s="19">
        <f t="shared" si="7"/>
        <v>36.4304235090752</v>
      </c>
      <c r="U20" s="20">
        <v>25</v>
      </c>
      <c r="V20" s="20">
        <v>42.8</v>
      </c>
      <c r="W20" s="19">
        <f t="shared" si="8"/>
        <v>171.2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2217.9</v>
      </c>
      <c r="AH20" s="20">
        <v>1143.2</v>
      </c>
      <c r="AI20" s="19">
        <f t="shared" si="12"/>
        <v>51.544253573199875</v>
      </c>
      <c r="AJ20" s="19">
        <v>1407</v>
      </c>
      <c r="AK20" s="19">
        <v>836.2</v>
      </c>
      <c r="AL20" s="19">
        <f t="shared" si="13"/>
        <v>59.43141435678749</v>
      </c>
      <c r="AM20" s="19">
        <v>243.3</v>
      </c>
      <c r="AN20" s="19">
        <v>182.4</v>
      </c>
      <c r="AO20" s="19">
        <f t="shared" si="14"/>
        <v>74.9691738594328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2988.6</v>
      </c>
      <c r="AW20" s="20">
        <v>1344.5</v>
      </c>
      <c r="AX20" s="19">
        <f t="shared" si="0"/>
        <v>44.98761962122733</v>
      </c>
      <c r="AY20" s="20">
        <v>587.7</v>
      </c>
      <c r="AZ20" s="20">
        <v>408.8</v>
      </c>
      <c r="BA20" s="19">
        <f t="shared" si="17"/>
        <v>69.55929896205546</v>
      </c>
      <c r="BB20" s="19">
        <v>583.4</v>
      </c>
      <c r="BC20" s="20">
        <v>404.5</v>
      </c>
      <c r="BD20" s="19">
        <f t="shared" si="18"/>
        <v>69.3349331504971</v>
      </c>
      <c r="BE20" s="20">
        <v>35.6</v>
      </c>
      <c r="BF20" s="20">
        <v>12.6</v>
      </c>
      <c r="BG20" s="19">
        <f t="shared" si="19"/>
        <v>35.39325842696629</v>
      </c>
      <c r="BH20" s="20">
        <v>552.5</v>
      </c>
      <c r="BI20" s="20">
        <v>100.3</v>
      </c>
      <c r="BJ20" s="19">
        <f t="shared" si="20"/>
        <v>18.153846153846153</v>
      </c>
      <c r="BK20" s="20">
        <v>1360.1</v>
      </c>
      <c r="BL20" s="20">
        <v>796.5</v>
      </c>
      <c r="BM20" s="19">
        <f t="shared" si="21"/>
        <v>58.56187045070216</v>
      </c>
      <c r="BN20" s="21">
        <v>648.3</v>
      </c>
      <c r="BO20" s="21">
        <v>373.8</v>
      </c>
      <c r="BP20" s="19">
        <f t="shared" si="22"/>
        <v>57.65849143914855</v>
      </c>
      <c r="BQ20" s="21">
        <v>197.7</v>
      </c>
      <c r="BR20" s="21">
        <v>84.7</v>
      </c>
      <c r="BS20" s="19">
        <f t="shared" si="23"/>
        <v>42.8426909458776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-368.2999999999997</v>
      </c>
      <c r="BX20" s="19">
        <f t="shared" si="25"/>
        <v>59.700000000000045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2669.1</v>
      </c>
      <c r="D21" s="19">
        <f t="shared" si="26"/>
        <v>1506.4</v>
      </c>
      <c r="E21" s="19">
        <f t="shared" si="3"/>
        <v>56.43849986886966</v>
      </c>
      <c r="F21" s="20">
        <f>I21+L21+O21+R21+U21+X21+AA21+AD21+2.2+2.3+20</f>
        <v>194.1</v>
      </c>
      <c r="G21" s="20">
        <f>J21+M21+P21+S21+V21+Y21+AB21+AE21+6.4+0.2</f>
        <v>144.5</v>
      </c>
      <c r="H21" s="19">
        <f t="shared" si="4"/>
        <v>74.44616177228232</v>
      </c>
      <c r="I21" s="20">
        <v>57.7</v>
      </c>
      <c r="J21" s="20">
        <v>47.3</v>
      </c>
      <c r="K21" s="19">
        <f t="shared" si="5"/>
        <v>81.97573656845752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33.3</v>
      </c>
      <c r="Q21" s="19">
        <f t="shared" si="27"/>
        <v>86.94516971279373</v>
      </c>
      <c r="R21" s="20">
        <v>55.1</v>
      </c>
      <c r="S21" s="20">
        <v>54.2</v>
      </c>
      <c r="T21" s="19">
        <f t="shared" si="7"/>
        <v>98.36660617059891</v>
      </c>
      <c r="U21" s="20">
        <v>14</v>
      </c>
      <c r="V21" s="20">
        <v>3.1</v>
      </c>
      <c r="W21" s="19">
        <f t="shared" si="8"/>
        <v>22.142857142857146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2469.4</v>
      </c>
      <c r="AH21" s="20">
        <v>1359.9</v>
      </c>
      <c r="AI21" s="19">
        <f t="shared" si="12"/>
        <v>55.07005750384709</v>
      </c>
      <c r="AJ21" s="19">
        <v>2229.4</v>
      </c>
      <c r="AK21" s="19">
        <v>1325</v>
      </c>
      <c r="AL21" s="19">
        <f t="shared" si="13"/>
        <v>59.433031308872344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2</v>
      </c>
      <c r="AU21" s="19">
        <f>AT21/AS21*100</f>
        <v>35.714285714285715</v>
      </c>
      <c r="AV21" s="20">
        <v>3154.9</v>
      </c>
      <c r="AW21" s="20">
        <v>1503.1</v>
      </c>
      <c r="AX21" s="19">
        <f t="shared" si="0"/>
        <v>47.643348442105925</v>
      </c>
      <c r="AY21" s="20">
        <v>575.7</v>
      </c>
      <c r="AZ21" s="20">
        <v>408.9</v>
      </c>
      <c r="BA21" s="19">
        <f t="shared" si="17"/>
        <v>71.0265763418447</v>
      </c>
      <c r="BB21" s="19">
        <v>558.8</v>
      </c>
      <c r="BC21" s="20">
        <v>405.4</v>
      </c>
      <c r="BD21" s="19">
        <f t="shared" si="18"/>
        <v>72.54831782390838</v>
      </c>
      <c r="BE21" s="20">
        <v>332.3</v>
      </c>
      <c r="BF21" s="20">
        <v>112.5</v>
      </c>
      <c r="BG21" s="19">
        <f t="shared" si="19"/>
        <v>33.854950346072826</v>
      </c>
      <c r="BH21" s="20">
        <v>700.3</v>
      </c>
      <c r="BI21" s="20">
        <v>79.2</v>
      </c>
      <c r="BJ21" s="19">
        <f t="shared" si="20"/>
        <v>11.309438811937742</v>
      </c>
      <c r="BK21" s="20">
        <v>1486.9</v>
      </c>
      <c r="BL21" s="20">
        <v>867.1</v>
      </c>
      <c r="BM21" s="19">
        <f t="shared" si="21"/>
        <v>58.31595937857287</v>
      </c>
      <c r="BN21" s="21">
        <v>897.2</v>
      </c>
      <c r="BO21" s="25">
        <v>545</v>
      </c>
      <c r="BP21" s="19">
        <f t="shared" si="22"/>
        <v>60.74453856442265</v>
      </c>
      <c r="BQ21" s="21">
        <v>37.8</v>
      </c>
      <c r="BR21" s="21">
        <v>14.9</v>
      </c>
      <c r="BS21" s="19">
        <f t="shared" si="23"/>
        <v>39.417989417989425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-485.8000000000002</v>
      </c>
      <c r="BX21" s="19">
        <f t="shared" si="25"/>
        <v>3.300000000000182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2775.9</v>
      </c>
      <c r="D22" s="19">
        <f t="shared" si="26"/>
        <v>1710.8</v>
      </c>
      <c r="E22" s="19">
        <f t="shared" si="3"/>
        <v>61.630462192442096</v>
      </c>
      <c r="F22" s="20">
        <f>I22+L22+O22+R22+U22+X22+AA22+AD22+2+2+20</f>
        <v>138.9</v>
      </c>
      <c r="G22" s="20">
        <f>J22+M22+P22+S22+V22+Y22+AB22+AE22+6.6+0.6</f>
        <v>112.5</v>
      </c>
      <c r="H22" s="19">
        <f t="shared" si="4"/>
        <v>80.99352051835854</v>
      </c>
      <c r="I22" s="20">
        <v>32.1</v>
      </c>
      <c r="J22" s="20">
        <v>32.7</v>
      </c>
      <c r="K22" s="19">
        <f t="shared" si="5"/>
        <v>101.86915887850468</v>
      </c>
      <c r="L22" s="20">
        <v>12</v>
      </c>
      <c r="M22" s="20">
        <v>-12.6</v>
      </c>
      <c r="N22" s="19">
        <f t="shared" si="6"/>
        <v>-105</v>
      </c>
      <c r="O22" s="20">
        <v>30.8</v>
      </c>
      <c r="P22" s="20">
        <v>31.4</v>
      </c>
      <c r="Q22" s="19">
        <f t="shared" si="27"/>
        <v>101.94805194805194</v>
      </c>
      <c r="R22" s="20">
        <v>30.8</v>
      </c>
      <c r="S22" s="20">
        <v>34.9</v>
      </c>
      <c r="T22" s="19">
        <f t="shared" si="7"/>
        <v>113.3116883116883</v>
      </c>
      <c r="U22" s="20">
        <v>4.2</v>
      </c>
      <c r="V22" s="20">
        <v>2.7</v>
      </c>
      <c r="W22" s="19">
        <f t="shared" si="8"/>
        <v>64.28571428571429</v>
      </c>
      <c r="X22" s="20"/>
      <c r="Y22" s="20"/>
      <c r="Z22" s="19" t="e">
        <f t="shared" si="9"/>
        <v>#DIV/0!</v>
      </c>
      <c r="AA22" s="20">
        <v>5</v>
      </c>
      <c r="AB22" s="20">
        <v>16.2</v>
      </c>
      <c r="AC22" s="19">
        <f t="shared" si="10"/>
        <v>324</v>
      </c>
      <c r="AD22" s="20"/>
      <c r="AE22" s="20"/>
      <c r="AF22" s="19" t="e">
        <f t="shared" si="11"/>
        <v>#DIV/0!</v>
      </c>
      <c r="AG22" s="20">
        <v>2632.3</v>
      </c>
      <c r="AH22" s="20">
        <v>1593.1</v>
      </c>
      <c r="AI22" s="19">
        <f t="shared" si="12"/>
        <v>60.521217186490894</v>
      </c>
      <c r="AJ22" s="19">
        <v>1835.3</v>
      </c>
      <c r="AK22" s="19">
        <v>1090.9</v>
      </c>
      <c r="AL22" s="19">
        <f t="shared" si="13"/>
        <v>59.43987359014875</v>
      </c>
      <c r="AM22" s="19">
        <v>150</v>
      </c>
      <c r="AN22" s="19">
        <v>112.5</v>
      </c>
      <c r="AO22" s="19">
        <f t="shared" si="14"/>
        <v>75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5.2</v>
      </c>
      <c r="AU22" s="19">
        <f t="shared" si="16"/>
        <v>110.63829787234043</v>
      </c>
      <c r="AV22" s="20">
        <v>3366.8</v>
      </c>
      <c r="AW22" s="20">
        <v>1357</v>
      </c>
      <c r="AX22" s="19">
        <f t="shared" si="0"/>
        <v>40.305334442200305</v>
      </c>
      <c r="AY22" s="20">
        <v>582.9</v>
      </c>
      <c r="AZ22" s="20">
        <v>412.4</v>
      </c>
      <c r="BA22" s="19">
        <f>AZ22/AY22*100</f>
        <v>70.74969977697718</v>
      </c>
      <c r="BB22" s="19">
        <v>578.6</v>
      </c>
      <c r="BC22" s="20">
        <v>408.1</v>
      </c>
      <c r="BD22" s="19">
        <f t="shared" si="18"/>
        <v>70.53231939163499</v>
      </c>
      <c r="BE22" s="20">
        <v>129.2</v>
      </c>
      <c r="BF22" s="20">
        <v>81.9</v>
      </c>
      <c r="BG22" s="19">
        <f t="shared" si="19"/>
        <v>63.390092879256976</v>
      </c>
      <c r="BH22" s="20">
        <v>596.1</v>
      </c>
      <c r="BI22" s="20">
        <v>85.6</v>
      </c>
      <c r="BJ22" s="19">
        <f t="shared" si="20"/>
        <v>14.360006710283507</v>
      </c>
      <c r="BK22" s="20">
        <v>1290.1</v>
      </c>
      <c r="BL22" s="20">
        <v>745.5</v>
      </c>
      <c r="BM22" s="19">
        <f t="shared" si="21"/>
        <v>57.78621812262615</v>
      </c>
      <c r="BN22" s="21">
        <v>679.4</v>
      </c>
      <c r="BO22" s="21">
        <v>405.7</v>
      </c>
      <c r="BP22" s="19">
        <f t="shared" si="22"/>
        <v>59.71445392993818</v>
      </c>
      <c r="BQ22" s="21">
        <v>238.1</v>
      </c>
      <c r="BR22" s="21">
        <v>94.8</v>
      </c>
      <c r="BS22" s="19">
        <f t="shared" si="23"/>
        <v>39.81520369592608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-590.9000000000001</v>
      </c>
      <c r="BX22" s="19">
        <f t="shared" si="25"/>
        <v>353.79999999999995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19635</v>
      </c>
      <c r="D23" s="19">
        <f t="shared" si="26"/>
        <v>17901.5</v>
      </c>
      <c r="E23" s="19">
        <f t="shared" si="3"/>
        <v>91.17137764196588</v>
      </c>
      <c r="F23" s="20">
        <f>I23+L23+O23+R23+U23+X23+AA23+AD23+100+88</f>
        <v>11864.2</v>
      </c>
      <c r="G23" s="20">
        <f>J23+M23+P23+S23+V23+Y23+AB23+AE23+101.7+0.9</f>
        <v>11307</v>
      </c>
      <c r="H23" s="19">
        <f t="shared" si="4"/>
        <v>95.30351814703056</v>
      </c>
      <c r="I23" s="20">
        <v>6252.6</v>
      </c>
      <c r="J23" s="20">
        <v>7450.3</v>
      </c>
      <c r="K23" s="19">
        <f t="shared" si="5"/>
        <v>119.15523142372773</v>
      </c>
      <c r="L23" s="20">
        <v>10</v>
      </c>
      <c r="M23" s="20">
        <v>10</v>
      </c>
      <c r="N23" s="19">
        <f t="shared" si="6"/>
        <v>100</v>
      </c>
      <c r="O23" s="20">
        <v>409</v>
      </c>
      <c r="P23" s="20">
        <v>391.3</v>
      </c>
      <c r="Q23" s="19">
        <f t="shared" si="27"/>
        <v>95.67237163814181</v>
      </c>
      <c r="R23" s="20">
        <v>4700</v>
      </c>
      <c r="S23" s="20">
        <v>3098.7</v>
      </c>
      <c r="T23" s="19">
        <f t="shared" si="7"/>
        <v>65.92978723404255</v>
      </c>
      <c r="U23" s="20">
        <v>249.6</v>
      </c>
      <c r="V23" s="20">
        <v>226</v>
      </c>
      <c r="W23" s="19">
        <f t="shared" si="8"/>
        <v>90.5448717948718</v>
      </c>
      <c r="X23" s="20"/>
      <c r="Y23" s="20"/>
      <c r="Z23" s="19" t="e">
        <f t="shared" si="9"/>
        <v>#DIV/0!</v>
      </c>
      <c r="AA23" s="20">
        <v>55</v>
      </c>
      <c r="AB23" s="20">
        <v>28.1</v>
      </c>
      <c r="AC23" s="19">
        <f t="shared" si="10"/>
        <v>51.0909090909091</v>
      </c>
      <c r="AD23" s="20"/>
      <c r="AE23" s="20"/>
      <c r="AF23" s="19" t="e">
        <f t="shared" si="11"/>
        <v>#DIV/0!</v>
      </c>
      <c r="AG23" s="20">
        <v>7770.8</v>
      </c>
      <c r="AH23" s="20">
        <v>6594.5</v>
      </c>
      <c r="AI23" s="19">
        <f t="shared" si="12"/>
        <v>84.86256241313636</v>
      </c>
      <c r="AJ23" s="24">
        <v>1771.4</v>
      </c>
      <c r="AK23" s="19">
        <v>1052.8</v>
      </c>
      <c r="AL23" s="19">
        <f t="shared" si="13"/>
        <v>59.43321666478491</v>
      </c>
      <c r="AM23" s="19">
        <v>0</v>
      </c>
      <c r="AN23" s="19">
        <v>0</v>
      </c>
      <c r="AO23" s="19" t="e">
        <f t="shared" si="14"/>
        <v>#DIV/0!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23549.7</v>
      </c>
      <c r="AW23" s="20">
        <v>13361.3</v>
      </c>
      <c r="AX23" s="19">
        <f t="shared" si="0"/>
        <v>56.73660386331885</v>
      </c>
      <c r="AY23" s="20">
        <v>5210.6</v>
      </c>
      <c r="AZ23" s="20">
        <v>3598.1</v>
      </c>
      <c r="BA23" s="19">
        <f t="shared" si="17"/>
        <v>69.05346793075653</v>
      </c>
      <c r="BB23" s="19">
        <v>3333.4</v>
      </c>
      <c r="BC23" s="20">
        <v>2320.7</v>
      </c>
      <c r="BD23" s="19">
        <f t="shared" si="18"/>
        <v>69.61960760784784</v>
      </c>
      <c r="BE23" s="20">
        <v>272</v>
      </c>
      <c r="BF23" s="20">
        <v>0</v>
      </c>
      <c r="BG23" s="19">
        <f t="shared" si="19"/>
        <v>0</v>
      </c>
      <c r="BH23" s="20">
        <v>10174.7</v>
      </c>
      <c r="BI23" s="20">
        <v>6476.1</v>
      </c>
      <c r="BJ23" s="19">
        <f t="shared" si="20"/>
        <v>63.64905107767305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1"/>
        <v>-3914.7000000000007</v>
      </c>
      <c r="BX23" s="19">
        <f t="shared" si="25"/>
        <v>4540.200000000001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3938.6</v>
      </c>
      <c r="D24" s="24">
        <f t="shared" si="26"/>
        <v>2451</v>
      </c>
      <c r="E24" s="24">
        <f t="shared" si="3"/>
        <v>62.23023409333266</v>
      </c>
      <c r="F24" s="23">
        <f>I24+L24+O24+R24+U24+X24+AA24+AD24+4.5+20</f>
        <v>378.2</v>
      </c>
      <c r="G24" s="23">
        <f>J24+M24+P24+S24+V24+Y24+AB24+AE24+0.7+126.9</f>
        <v>422.70000000000005</v>
      </c>
      <c r="H24" s="24">
        <f t="shared" si="4"/>
        <v>111.76626123744053</v>
      </c>
      <c r="I24" s="23">
        <v>87.3</v>
      </c>
      <c r="J24" s="23">
        <v>105</v>
      </c>
      <c r="K24" s="19">
        <f t="shared" si="5"/>
        <v>120.27491408934708</v>
      </c>
      <c r="L24" s="23">
        <v>20.5</v>
      </c>
      <c r="M24" s="23">
        <v>31.2</v>
      </c>
      <c r="N24" s="24">
        <f t="shared" si="6"/>
        <v>152.1951219512195</v>
      </c>
      <c r="O24" s="23">
        <v>51.5</v>
      </c>
      <c r="P24" s="23">
        <v>46.4</v>
      </c>
      <c r="Q24" s="24">
        <f t="shared" si="27"/>
        <v>90.09708737864077</v>
      </c>
      <c r="R24" s="23">
        <v>183.1</v>
      </c>
      <c r="S24" s="23">
        <v>106.4</v>
      </c>
      <c r="T24" s="24">
        <f t="shared" si="7"/>
        <v>58.110322228290556</v>
      </c>
      <c r="U24" s="23">
        <v>7.8</v>
      </c>
      <c r="V24" s="23">
        <v>6.1</v>
      </c>
      <c r="W24" s="24">
        <f t="shared" si="8"/>
        <v>78.2051282051282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3555.4</v>
      </c>
      <c r="AH24" s="23">
        <v>2028.3</v>
      </c>
      <c r="AI24" s="24">
        <f t="shared" si="12"/>
        <v>57.04843336895989</v>
      </c>
      <c r="AJ24" s="24">
        <v>2071.5</v>
      </c>
      <c r="AK24" s="24">
        <v>1231.2</v>
      </c>
      <c r="AL24" s="24">
        <f t="shared" si="13"/>
        <v>59.435191889934835</v>
      </c>
      <c r="AM24" s="24">
        <v>775</v>
      </c>
      <c r="AN24" s="24">
        <v>330.1</v>
      </c>
      <c r="AO24" s="24">
        <f t="shared" si="14"/>
        <v>42.593548387096774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4456.8</v>
      </c>
      <c r="AW24" s="20">
        <v>1923.2</v>
      </c>
      <c r="AX24" s="19">
        <f t="shared" si="0"/>
        <v>43.15203733620535</v>
      </c>
      <c r="AY24" s="20">
        <v>781.4</v>
      </c>
      <c r="AZ24" s="23">
        <v>483</v>
      </c>
      <c r="BA24" s="19">
        <f t="shared" si="17"/>
        <v>61.812132070642434</v>
      </c>
      <c r="BB24" s="19">
        <v>777.9</v>
      </c>
      <c r="BC24" s="23">
        <v>479.5</v>
      </c>
      <c r="BD24" s="19">
        <f t="shared" si="18"/>
        <v>61.6403136649955</v>
      </c>
      <c r="BE24" s="20">
        <v>90.9</v>
      </c>
      <c r="BF24" s="20">
        <v>90</v>
      </c>
      <c r="BG24" s="19">
        <f t="shared" si="19"/>
        <v>99.00990099009901</v>
      </c>
      <c r="BH24" s="20">
        <v>747.8</v>
      </c>
      <c r="BI24" s="20">
        <v>99.9</v>
      </c>
      <c r="BJ24" s="19">
        <f t="shared" si="20"/>
        <v>13.359186948381922</v>
      </c>
      <c r="BK24" s="20">
        <v>1970.7</v>
      </c>
      <c r="BL24" s="20">
        <v>1187.8</v>
      </c>
      <c r="BM24" s="19">
        <f t="shared" si="21"/>
        <v>60.27299944182269</v>
      </c>
      <c r="BN24" s="21">
        <v>1470.4</v>
      </c>
      <c r="BO24" s="21">
        <v>939.6</v>
      </c>
      <c r="BP24" s="19">
        <f t="shared" si="22"/>
        <v>63.900979325353646</v>
      </c>
      <c r="BQ24" s="21">
        <v>181.6</v>
      </c>
      <c r="BR24" s="21">
        <v>77.5</v>
      </c>
      <c r="BS24" s="19">
        <f t="shared" si="23"/>
        <v>42.67621145374449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-518.2000000000003</v>
      </c>
      <c r="BX24" s="19">
        <f t="shared" si="25"/>
        <v>527.8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3766.7999999999997</v>
      </c>
      <c r="D25" s="19">
        <f t="shared" si="26"/>
        <v>2495.7000000000003</v>
      </c>
      <c r="E25" s="19">
        <f t="shared" si="3"/>
        <v>66.25517680790061</v>
      </c>
      <c r="F25" s="20">
        <f>I25+L25+O25+R25+U25+X25+AA25+AD25+4.5+20</f>
        <v>231.60000000000002</v>
      </c>
      <c r="G25" s="20">
        <f>J25+M25+P25+S25+V25+Y25+AB25+AE25+3.3+0.6</f>
        <v>263.80000000000007</v>
      </c>
      <c r="H25" s="19">
        <f t="shared" si="4"/>
        <v>113.90328151986185</v>
      </c>
      <c r="I25" s="20">
        <v>107.8</v>
      </c>
      <c r="J25" s="20">
        <v>78.9</v>
      </c>
      <c r="K25" s="19">
        <f t="shared" si="5"/>
        <v>73.19109461966605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54.4</v>
      </c>
      <c r="Q25" s="19">
        <f t="shared" si="27"/>
        <v>112.16494845360825</v>
      </c>
      <c r="R25" s="20">
        <v>40</v>
      </c>
      <c r="S25" s="20">
        <v>76</v>
      </c>
      <c r="T25" s="19">
        <f t="shared" si="7"/>
        <v>190</v>
      </c>
      <c r="U25" s="20">
        <v>7.3</v>
      </c>
      <c r="V25" s="20">
        <v>50.6</v>
      </c>
      <c r="W25" s="24">
        <f t="shared" si="8"/>
        <v>693.1506849315068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3531.2</v>
      </c>
      <c r="AH25" s="20">
        <v>2229.9</v>
      </c>
      <c r="AI25" s="19">
        <f t="shared" si="12"/>
        <v>63.1485047575895</v>
      </c>
      <c r="AJ25" s="19">
        <v>2717.1</v>
      </c>
      <c r="AK25" s="19">
        <v>1614.8</v>
      </c>
      <c r="AL25" s="19">
        <f t="shared" si="13"/>
        <v>59.43101100437968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4</v>
      </c>
      <c r="AT25" s="20">
        <v>2</v>
      </c>
      <c r="AU25" s="19">
        <f t="shared" si="16"/>
        <v>50</v>
      </c>
      <c r="AV25" s="23">
        <v>3939.2</v>
      </c>
      <c r="AW25" s="20">
        <v>1663.8</v>
      </c>
      <c r="AX25" s="19">
        <f t="shared" si="0"/>
        <v>42.23700243704305</v>
      </c>
      <c r="AY25" s="20">
        <v>602.6</v>
      </c>
      <c r="AZ25" s="20">
        <v>441.9</v>
      </c>
      <c r="BA25" s="19">
        <f t="shared" si="17"/>
        <v>73.33222701626285</v>
      </c>
      <c r="BB25" s="19">
        <v>593.8</v>
      </c>
      <c r="BC25" s="20">
        <v>438.1</v>
      </c>
      <c r="BD25" s="19">
        <f t="shared" si="18"/>
        <v>73.77905018524757</v>
      </c>
      <c r="BE25" s="20">
        <v>632.2</v>
      </c>
      <c r="BF25" s="20">
        <v>63.8</v>
      </c>
      <c r="BG25" s="19">
        <f t="shared" si="19"/>
        <v>10.091743119266054</v>
      </c>
      <c r="BH25" s="20">
        <v>874</v>
      </c>
      <c r="BI25" s="20">
        <v>462.5</v>
      </c>
      <c r="BJ25" s="19">
        <f t="shared" si="20"/>
        <v>52.91762013729977</v>
      </c>
      <c r="BK25" s="20">
        <v>952.1</v>
      </c>
      <c r="BL25" s="20">
        <v>625.3</v>
      </c>
      <c r="BM25" s="19">
        <f t="shared" si="21"/>
        <v>65.67587438294296</v>
      </c>
      <c r="BN25" s="21">
        <v>608.4</v>
      </c>
      <c r="BO25" s="21">
        <v>405.6</v>
      </c>
      <c r="BP25" s="19">
        <f t="shared" si="22"/>
        <v>66.66666666666667</v>
      </c>
      <c r="BQ25" s="21">
        <v>63.6</v>
      </c>
      <c r="BR25" s="21">
        <v>25.8</v>
      </c>
      <c r="BS25" s="19">
        <f t="shared" si="23"/>
        <v>40.56603773584906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-172.4000000000001</v>
      </c>
      <c r="BX25" s="19">
        <f t="shared" si="25"/>
        <v>831.9000000000003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6955.2</v>
      </c>
      <c r="D26" s="19">
        <f t="shared" si="26"/>
        <v>4536.099999999999</v>
      </c>
      <c r="E26" s="19">
        <f t="shared" si="3"/>
        <v>65.21882907752472</v>
      </c>
      <c r="F26" s="20">
        <f>I26+L26+O26+R26+U26+X26+AA26+AD26+50+36</f>
        <v>1586.7</v>
      </c>
      <c r="G26" s="20">
        <f>J26+M26+P26+S26+V26+Y26+AB26+AE26+12.4+0.7+22.4</f>
        <v>1168.0000000000002</v>
      </c>
      <c r="H26" s="19">
        <f t="shared" si="4"/>
        <v>73.61189890968677</v>
      </c>
      <c r="I26" s="20">
        <v>873.2</v>
      </c>
      <c r="J26" s="20">
        <v>669.3</v>
      </c>
      <c r="K26" s="19">
        <f t="shared" si="5"/>
        <v>76.64910673385249</v>
      </c>
      <c r="L26" s="20">
        <v>6.4</v>
      </c>
      <c r="M26" s="20">
        <v>0</v>
      </c>
      <c r="N26" s="19">
        <f t="shared" si="6"/>
        <v>0</v>
      </c>
      <c r="O26" s="20">
        <v>56.5</v>
      </c>
      <c r="P26" s="20">
        <v>49.7</v>
      </c>
      <c r="Q26" s="19">
        <f t="shared" si="27"/>
        <v>87.96460176991151</v>
      </c>
      <c r="R26" s="20">
        <v>504.6</v>
      </c>
      <c r="S26" s="20">
        <v>301.7</v>
      </c>
      <c r="T26" s="19">
        <f t="shared" si="7"/>
        <v>59.789932619896945</v>
      </c>
      <c r="U26" s="20">
        <v>15</v>
      </c>
      <c r="V26" s="20">
        <v>68.7</v>
      </c>
      <c r="W26" s="19">
        <f t="shared" si="8"/>
        <v>458</v>
      </c>
      <c r="X26" s="20"/>
      <c r="Y26" s="20"/>
      <c r="Z26" s="19" t="e">
        <f t="shared" si="9"/>
        <v>#DIV/0!</v>
      </c>
      <c r="AA26" s="20">
        <v>45</v>
      </c>
      <c r="AB26" s="20">
        <v>43.1</v>
      </c>
      <c r="AC26" s="19">
        <f t="shared" si="10"/>
        <v>95.77777777777779</v>
      </c>
      <c r="AD26" s="20"/>
      <c r="AE26" s="20"/>
      <c r="AF26" s="19" t="e">
        <f t="shared" si="11"/>
        <v>#DIV/0!</v>
      </c>
      <c r="AG26" s="20">
        <v>5357.1</v>
      </c>
      <c r="AH26" s="20">
        <v>3360.2</v>
      </c>
      <c r="AI26" s="19">
        <f>AH26/AG26*100</f>
        <v>62.72423512721434</v>
      </c>
      <c r="AJ26" s="19">
        <v>3164.3</v>
      </c>
      <c r="AK26" s="19">
        <v>1880.7</v>
      </c>
      <c r="AL26" s="19">
        <f t="shared" si="13"/>
        <v>59.434946117624754</v>
      </c>
      <c r="AM26" s="19">
        <v>168.1</v>
      </c>
      <c r="AN26" s="19">
        <v>182</v>
      </c>
      <c r="AO26" s="19">
        <f t="shared" si="14"/>
        <v>108.26888756692445</v>
      </c>
      <c r="AP26" s="20">
        <v>0</v>
      </c>
      <c r="AQ26" s="20">
        <v>0</v>
      </c>
      <c r="AR26" s="19" t="e">
        <f t="shared" si="15"/>
        <v>#DIV/0!</v>
      </c>
      <c r="AS26" s="20">
        <v>11.4</v>
      </c>
      <c r="AT26" s="20">
        <v>7.9</v>
      </c>
      <c r="AU26" s="19">
        <f t="shared" si="16"/>
        <v>69.2982456140351</v>
      </c>
      <c r="AV26" s="20">
        <v>7689.5</v>
      </c>
      <c r="AW26" s="20">
        <v>4219.6</v>
      </c>
      <c r="AX26" s="19">
        <f t="shared" si="0"/>
        <v>54.874829312699134</v>
      </c>
      <c r="AY26" s="20">
        <v>1082.1</v>
      </c>
      <c r="AZ26" s="20">
        <v>751</v>
      </c>
      <c r="BA26" s="19">
        <f t="shared" si="17"/>
        <v>69.40208853155902</v>
      </c>
      <c r="BB26" s="19">
        <v>1069.1</v>
      </c>
      <c r="BC26" s="20">
        <v>738</v>
      </c>
      <c r="BD26" s="19">
        <f t="shared" si="18"/>
        <v>69.03002525488729</v>
      </c>
      <c r="BE26" s="20">
        <v>50</v>
      </c>
      <c r="BF26" s="20">
        <v>50</v>
      </c>
      <c r="BG26" s="19">
        <f t="shared" si="19"/>
        <v>100</v>
      </c>
      <c r="BH26" s="20">
        <v>2435.9</v>
      </c>
      <c r="BI26" s="20">
        <v>1479.3</v>
      </c>
      <c r="BJ26" s="19">
        <f t="shared" si="20"/>
        <v>60.72909396937477</v>
      </c>
      <c r="BK26" s="20">
        <v>2128.6</v>
      </c>
      <c r="BL26" s="20">
        <v>1373.1</v>
      </c>
      <c r="BM26" s="19">
        <f t="shared" si="21"/>
        <v>64.50718782298223</v>
      </c>
      <c r="BN26" s="21">
        <v>1611.6</v>
      </c>
      <c r="BO26" s="21">
        <v>1041.7</v>
      </c>
      <c r="BP26" s="19">
        <f t="shared" si="22"/>
        <v>64.63762720277985</v>
      </c>
      <c r="BQ26" s="21">
        <v>194.7</v>
      </c>
      <c r="BR26" s="25">
        <v>88.1</v>
      </c>
      <c r="BS26" s="19">
        <f t="shared" si="23"/>
        <v>45.24910118130457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-734.3000000000002</v>
      </c>
      <c r="BX26" s="19">
        <f t="shared" si="25"/>
        <v>316.4999999999991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2609.9</v>
      </c>
      <c r="D27" s="19">
        <f t="shared" si="26"/>
        <v>1741</v>
      </c>
      <c r="E27" s="19">
        <f t="shared" si="3"/>
        <v>66.70753668722939</v>
      </c>
      <c r="F27" s="20">
        <f>I27+L27+O27+R27+U27+X27+AA27+AD27+4+20</f>
        <v>180.4</v>
      </c>
      <c r="G27" s="20">
        <f>J27+M27+P27+S27+V27+Y27+AB27+AE27+5.4</f>
        <v>187</v>
      </c>
      <c r="H27" s="19">
        <f t="shared" si="4"/>
        <v>103.65853658536585</v>
      </c>
      <c r="I27" s="20">
        <v>64.9</v>
      </c>
      <c r="J27" s="20">
        <v>121.5</v>
      </c>
      <c r="K27" s="19">
        <f t="shared" si="5"/>
        <v>187.211093990755</v>
      </c>
      <c r="L27" s="20">
        <v>2</v>
      </c>
      <c r="M27" s="20">
        <v>3.5</v>
      </c>
      <c r="N27" s="19">
        <f t="shared" si="6"/>
        <v>175</v>
      </c>
      <c r="O27" s="20">
        <v>20.5</v>
      </c>
      <c r="P27" s="20">
        <v>20</v>
      </c>
      <c r="Q27" s="19">
        <f t="shared" si="27"/>
        <v>97.5609756097561</v>
      </c>
      <c r="R27" s="20">
        <v>20</v>
      </c>
      <c r="S27" s="20">
        <v>32.1</v>
      </c>
      <c r="T27" s="19">
        <f t="shared" si="7"/>
        <v>160.5</v>
      </c>
      <c r="U27" s="20">
        <v>35</v>
      </c>
      <c r="V27" s="20">
        <v>0.1</v>
      </c>
      <c r="W27" s="19">
        <f t="shared" si="8"/>
        <v>0.2857142857142857</v>
      </c>
      <c r="X27" s="20"/>
      <c r="Y27" s="20"/>
      <c r="Z27" s="19" t="e">
        <f t="shared" si="9"/>
        <v>#DIV/0!</v>
      </c>
      <c r="AA27" s="20">
        <v>14</v>
      </c>
      <c r="AB27" s="20">
        <v>4.4</v>
      </c>
      <c r="AC27" s="19">
        <f t="shared" si="10"/>
        <v>31.428571428571434</v>
      </c>
      <c r="AD27" s="20"/>
      <c r="AE27" s="20"/>
      <c r="AF27" s="19" t="e">
        <f t="shared" si="11"/>
        <v>#DIV/0!</v>
      </c>
      <c r="AG27" s="20">
        <v>2426.4</v>
      </c>
      <c r="AH27" s="20">
        <v>1552.5</v>
      </c>
      <c r="AI27" s="19">
        <f t="shared" si="12"/>
        <v>63.98367952522255</v>
      </c>
      <c r="AJ27" s="19">
        <v>1179.6</v>
      </c>
      <c r="AK27" s="19">
        <v>701.2</v>
      </c>
      <c r="AL27" s="19">
        <f t="shared" si="13"/>
        <v>59.44387928111225</v>
      </c>
      <c r="AM27" s="19">
        <v>927</v>
      </c>
      <c r="AN27" s="19">
        <v>665</v>
      </c>
      <c r="AO27" s="19">
        <f t="shared" si="14"/>
        <v>71.73678532901833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1.5</v>
      </c>
      <c r="AU27" s="19">
        <f t="shared" si="16"/>
        <v>48.387096774193544</v>
      </c>
      <c r="AV27" s="20">
        <v>2727.5</v>
      </c>
      <c r="AW27" s="23">
        <v>1390.9</v>
      </c>
      <c r="AX27" s="19">
        <f t="shared" si="0"/>
        <v>50.995417048579284</v>
      </c>
      <c r="AY27" s="20">
        <v>614.5</v>
      </c>
      <c r="AZ27" s="23">
        <v>447.9</v>
      </c>
      <c r="BA27" s="19">
        <f t="shared" si="17"/>
        <v>72.88852725793328</v>
      </c>
      <c r="BB27" s="19">
        <v>611.5</v>
      </c>
      <c r="BC27" s="23">
        <v>444.9</v>
      </c>
      <c r="BD27" s="19">
        <f t="shared" si="18"/>
        <v>72.75551921504497</v>
      </c>
      <c r="BE27" s="20">
        <v>50.6</v>
      </c>
      <c r="BF27" s="20">
        <v>50.6</v>
      </c>
      <c r="BG27" s="19">
        <f t="shared" si="19"/>
        <v>100</v>
      </c>
      <c r="BH27" s="20">
        <v>779.4</v>
      </c>
      <c r="BI27" s="20">
        <v>269</v>
      </c>
      <c r="BJ27" s="19">
        <f t="shared" si="20"/>
        <v>34.51372850910957</v>
      </c>
      <c r="BK27" s="20">
        <v>1034.5</v>
      </c>
      <c r="BL27" s="20">
        <v>593.6</v>
      </c>
      <c r="BM27" s="19">
        <f t="shared" si="21"/>
        <v>57.38037699371677</v>
      </c>
      <c r="BN27" s="21">
        <v>535.9</v>
      </c>
      <c r="BO27" s="21">
        <v>405.5</v>
      </c>
      <c r="BP27" s="19">
        <f t="shared" si="22"/>
        <v>75.66710207128196</v>
      </c>
      <c r="BQ27" s="21">
        <v>299.2</v>
      </c>
      <c r="BR27" s="21">
        <v>92.9</v>
      </c>
      <c r="BS27" s="19">
        <f t="shared" si="23"/>
        <v>31.049465240641716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-117.59999999999991</v>
      </c>
      <c r="BX27" s="19">
        <f t="shared" si="25"/>
        <v>350.0999999999999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3269.9999999999995</v>
      </c>
      <c r="D28" s="19">
        <f t="shared" si="26"/>
        <v>1912.6</v>
      </c>
      <c r="E28" s="19">
        <f t="shared" si="3"/>
        <v>58.48929663608563</v>
      </c>
      <c r="F28" s="20">
        <f>I28+L28+O28+R28+U28+X28+AA28+AD28+4.5+20</f>
        <v>250.7</v>
      </c>
      <c r="G28" s="20">
        <f>J28+M28+P28+S28+V28+Y28+AB28+AE28+15.2</f>
        <v>220.79999999999995</v>
      </c>
      <c r="H28" s="19">
        <f t="shared" si="4"/>
        <v>88.07339449541283</v>
      </c>
      <c r="I28" s="20">
        <v>78.3</v>
      </c>
      <c r="J28" s="20">
        <v>67.8</v>
      </c>
      <c r="K28" s="19">
        <f t="shared" si="5"/>
        <v>86.59003831417624</v>
      </c>
      <c r="L28" s="20">
        <v>0</v>
      </c>
      <c r="M28" s="20">
        <v>1</v>
      </c>
      <c r="N28" s="19" t="e">
        <f t="shared" si="6"/>
        <v>#DIV/0!</v>
      </c>
      <c r="O28" s="20">
        <v>60.7</v>
      </c>
      <c r="P28" s="20">
        <v>34.4</v>
      </c>
      <c r="Q28" s="19">
        <f t="shared" si="27"/>
        <v>56.672158154859964</v>
      </c>
      <c r="R28" s="20">
        <v>75.1</v>
      </c>
      <c r="S28" s="20">
        <v>100.2</v>
      </c>
      <c r="T28" s="19">
        <f t="shared" si="7"/>
        <v>133.422103861518</v>
      </c>
      <c r="U28" s="20">
        <v>7</v>
      </c>
      <c r="V28" s="20">
        <v>2.2</v>
      </c>
      <c r="W28" s="19">
        <f t="shared" si="8"/>
        <v>31.428571428571434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3017.2</v>
      </c>
      <c r="AH28" s="20">
        <v>1691.8</v>
      </c>
      <c r="AI28" s="19">
        <f t="shared" si="12"/>
        <v>56.0718546997216</v>
      </c>
      <c r="AJ28" s="19">
        <v>2463.6</v>
      </c>
      <c r="AK28" s="19">
        <v>1464.4</v>
      </c>
      <c r="AL28" s="19">
        <f t="shared" si="13"/>
        <v>59.44146777074201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2.1</v>
      </c>
      <c r="AT28" s="20">
        <v>0</v>
      </c>
      <c r="AU28" s="19">
        <f t="shared" si="16"/>
        <v>0</v>
      </c>
      <c r="AV28" s="20">
        <v>3515.4</v>
      </c>
      <c r="AW28" s="20">
        <v>1877.9</v>
      </c>
      <c r="AX28" s="19">
        <f t="shared" si="0"/>
        <v>53.41924105364966</v>
      </c>
      <c r="AY28" s="20">
        <v>683</v>
      </c>
      <c r="AZ28" s="20">
        <v>484.4</v>
      </c>
      <c r="BA28" s="19">
        <f t="shared" si="17"/>
        <v>70.92240117130308</v>
      </c>
      <c r="BB28" s="19">
        <v>678.7</v>
      </c>
      <c r="BC28" s="20">
        <v>480.1</v>
      </c>
      <c r="BD28" s="19">
        <f t="shared" si="18"/>
        <v>70.73817592456166</v>
      </c>
      <c r="BE28" s="20">
        <v>102.3</v>
      </c>
      <c r="BF28" s="20">
        <v>95.4</v>
      </c>
      <c r="BG28" s="19">
        <f t="shared" si="19"/>
        <v>93.2551319648094</v>
      </c>
      <c r="BH28" s="20">
        <v>824.3</v>
      </c>
      <c r="BI28" s="20">
        <v>282.3</v>
      </c>
      <c r="BJ28" s="19">
        <f t="shared" si="20"/>
        <v>34.24724008249424</v>
      </c>
      <c r="BK28" s="20">
        <v>1502</v>
      </c>
      <c r="BL28" s="20">
        <v>950.4</v>
      </c>
      <c r="BM28" s="19">
        <f t="shared" si="21"/>
        <v>63.27563249001331</v>
      </c>
      <c r="BN28" s="21">
        <v>1203.8</v>
      </c>
      <c r="BO28" s="21">
        <v>740.5</v>
      </c>
      <c r="BP28" s="19">
        <f t="shared" si="22"/>
        <v>61.513540455225126</v>
      </c>
      <c r="BQ28" s="21">
        <v>51.9</v>
      </c>
      <c r="BR28" s="25">
        <v>9.9</v>
      </c>
      <c r="BS28" s="19">
        <f t="shared" si="23"/>
        <v>19.075144508670522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-245.40000000000055</v>
      </c>
      <c r="BX28" s="19">
        <f t="shared" si="25"/>
        <v>34.69999999999982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2746.7000000000003</v>
      </c>
      <c r="D29" s="19">
        <f t="shared" si="26"/>
        <v>1801</v>
      </c>
      <c r="E29" s="19">
        <f t="shared" si="3"/>
        <v>65.56959260203152</v>
      </c>
      <c r="F29" s="20">
        <f>I29+L29+O29+R29+U29+X29+AA29+AD29+4.5+20</f>
        <v>197.39999999999998</v>
      </c>
      <c r="G29" s="20">
        <f>J29+M29+P29+S29+V29+Y29+AB29+AE29+62.6+1.8</f>
        <v>207.2</v>
      </c>
      <c r="H29" s="19">
        <f t="shared" si="4"/>
        <v>104.9645390070922</v>
      </c>
      <c r="I29" s="20">
        <v>60.1</v>
      </c>
      <c r="J29" s="20">
        <v>39.3</v>
      </c>
      <c r="K29" s="19">
        <f t="shared" si="5"/>
        <v>65.3910149750416</v>
      </c>
      <c r="L29" s="20">
        <v>8</v>
      </c>
      <c r="M29" s="20">
        <v>1.5</v>
      </c>
      <c r="N29" s="19">
        <f t="shared" si="6"/>
        <v>18.75</v>
      </c>
      <c r="O29" s="20">
        <v>42.5</v>
      </c>
      <c r="P29" s="20">
        <v>24.5</v>
      </c>
      <c r="Q29" s="19">
        <f t="shared" si="27"/>
        <v>57.647058823529406</v>
      </c>
      <c r="R29" s="20">
        <v>50.8</v>
      </c>
      <c r="S29" s="20">
        <v>74.4</v>
      </c>
      <c r="T29" s="19">
        <f t="shared" si="7"/>
        <v>146.45669291338587</v>
      </c>
      <c r="U29" s="20">
        <v>8</v>
      </c>
      <c r="V29" s="20">
        <v>3.1</v>
      </c>
      <c r="W29" s="19">
        <f t="shared" si="8"/>
        <v>38.75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2544.9</v>
      </c>
      <c r="AH29" s="20">
        <v>1592.6</v>
      </c>
      <c r="AI29" s="19">
        <f t="shared" si="12"/>
        <v>62.580062084954214</v>
      </c>
      <c r="AJ29" s="19">
        <v>1815.2</v>
      </c>
      <c r="AK29" s="19">
        <v>1152.4</v>
      </c>
      <c r="AL29" s="19">
        <f t="shared" si="13"/>
        <v>63.48611723226091</v>
      </c>
      <c r="AM29" s="19">
        <v>232.4</v>
      </c>
      <c r="AN29" s="19">
        <v>129.2</v>
      </c>
      <c r="AO29" s="19">
        <f t="shared" si="14"/>
        <v>55.59380378657487</v>
      </c>
      <c r="AP29" s="20">
        <v>0</v>
      </c>
      <c r="AQ29" s="20">
        <v>0</v>
      </c>
      <c r="AR29" s="19" t="e">
        <f t="shared" si="15"/>
        <v>#DIV/0!</v>
      </c>
      <c r="AS29" s="20">
        <v>4.4</v>
      </c>
      <c r="AT29" s="20">
        <v>1.2</v>
      </c>
      <c r="AU29" s="19">
        <f t="shared" si="16"/>
        <v>27.27272727272727</v>
      </c>
      <c r="AV29" s="20">
        <v>2840.9</v>
      </c>
      <c r="AW29" s="20">
        <v>1441.5</v>
      </c>
      <c r="AX29" s="19">
        <f t="shared" si="0"/>
        <v>50.74096237107959</v>
      </c>
      <c r="AY29" s="20">
        <v>616.8</v>
      </c>
      <c r="AZ29" s="20">
        <v>426.5</v>
      </c>
      <c r="BA29" s="19">
        <f t="shared" si="17"/>
        <v>69.1472114137484</v>
      </c>
      <c r="BB29" s="19">
        <v>613.8</v>
      </c>
      <c r="BC29" s="20">
        <v>423.5</v>
      </c>
      <c r="BD29" s="19">
        <f t="shared" si="18"/>
        <v>68.99641577060932</v>
      </c>
      <c r="BE29" s="20">
        <v>51.6</v>
      </c>
      <c r="BF29" s="20">
        <v>50.5</v>
      </c>
      <c r="BG29" s="19">
        <f t="shared" si="19"/>
        <v>97.86821705426357</v>
      </c>
      <c r="BH29" s="20">
        <v>505.8</v>
      </c>
      <c r="BI29" s="20">
        <v>82.3</v>
      </c>
      <c r="BJ29" s="19">
        <f t="shared" si="20"/>
        <v>16.27125345986556</v>
      </c>
      <c r="BK29" s="20">
        <v>1318.8</v>
      </c>
      <c r="BL29" s="20">
        <v>847.1</v>
      </c>
      <c r="BM29" s="19">
        <f t="shared" si="21"/>
        <v>64.23263572945102</v>
      </c>
      <c r="BN29" s="21">
        <v>992.2</v>
      </c>
      <c r="BO29" s="21">
        <v>621.8</v>
      </c>
      <c r="BP29" s="19">
        <f t="shared" si="22"/>
        <v>62.66881677081233</v>
      </c>
      <c r="BQ29" s="21">
        <v>69.8</v>
      </c>
      <c r="BR29" s="21">
        <v>43.3</v>
      </c>
      <c r="BS29" s="19">
        <f t="shared" si="23"/>
        <v>62.03438395415473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-94.19999999999982</v>
      </c>
      <c r="BX29" s="19">
        <f t="shared" si="25"/>
        <v>359.5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2813.3</v>
      </c>
      <c r="D30" s="19">
        <f t="shared" si="26"/>
        <v>1586.6</v>
      </c>
      <c r="E30" s="19">
        <f t="shared" si="3"/>
        <v>56.39640280098105</v>
      </c>
      <c r="F30" s="20">
        <f>I30+L30+O30+R30+U30+X30+AA30+AD30+20+4</f>
        <v>313</v>
      </c>
      <c r="G30" s="20">
        <f>J30+M30+P30+S30+V30+Y30+AB30+AE30+1.8+0.8</f>
        <v>285</v>
      </c>
      <c r="H30" s="19">
        <f t="shared" si="4"/>
        <v>91.05431309904152</v>
      </c>
      <c r="I30" s="20">
        <v>115.2</v>
      </c>
      <c r="J30" s="20">
        <v>122.7</v>
      </c>
      <c r="K30" s="19">
        <f t="shared" si="5"/>
        <v>106.51041666666667</v>
      </c>
      <c r="L30" s="20">
        <v>14</v>
      </c>
      <c r="M30" s="20">
        <v>6.4</v>
      </c>
      <c r="N30" s="19">
        <f t="shared" si="6"/>
        <v>45.714285714285715</v>
      </c>
      <c r="O30" s="20">
        <v>34.4</v>
      </c>
      <c r="P30" s="23">
        <v>32.5</v>
      </c>
      <c r="Q30" s="19">
        <f t="shared" si="27"/>
        <v>94.47674418604652</v>
      </c>
      <c r="R30" s="20">
        <v>96.9</v>
      </c>
      <c r="S30" s="20">
        <v>94.6</v>
      </c>
      <c r="T30" s="19">
        <f t="shared" si="7"/>
        <v>97.62641898864808</v>
      </c>
      <c r="U30" s="20">
        <v>25</v>
      </c>
      <c r="V30" s="20">
        <v>26.2</v>
      </c>
      <c r="W30" s="19">
        <f t="shared" si="8"/>
        <v>104.80000000000001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2495</v>
      </c>
      <c r="AH30" s="20">
        <v>1301.6</v>
      </c>
      <c r="AI30" s="19">
        <f t="shared" si="12"/>
        <v>52.168336673346694</v>
      </c>
      <c r="AJ30" s="19">
        <v>1200.9</v>
      </c>
      <c r="AK30" s="19">
        <v>713.9</v>
      </c>
      <c r="AL30" s="19">
        <f t="shared" si="13"/>
        <v>59.44708135564992</v>
      </c>
      <c r="AM30" s="19">
        <v>581.1</v>
      </c>
      <c r="AN30" s="19">
        <v>330.7</v>
      </c>
      <c r="AO30" s="19">
        <f t="shared" si="14"/>
        <v>56.90930992944415</v>
      </c>
      <c r="AP30" s="20">
        <v>0</v>
      </c>
      <c r="AQ30" s="20">
        <v>0</v>
      </c>
      <c r="AR30" s="19" t="e">
        <f t="shared" si="15"/>
        <v>#DIV/0!</v>
      </c>
      <c r="AS30" s="20">
        <v>5.3</v>
      </c>
      <c r="AT30" s="23">
        <v>0</v>
      </c>
      <c r="AU30" s="19">
        <f t="shared" si="16"/>
        <v>0</v>
      </c>
      <c r="AV30" s="20">
        <v>2960.2</v>
      </c>
      <c r="AW30" s="23">
        <v>1485</v>
      </c>
      <c r="AX30" s="19">
        <f t="shared" si="0"/>
        <v>50.165529356124594</v>
      </c>
      <c r="AY30" s="20">
        <v>632.1</v>
      </c>
      <c r="AZ30" s="23">
        <v>428.4</v>
      </c>
      <c r="BA30" s="19">
        <f t="shared" si="17"/>
        <v>67.77408637873754</v>
      </c>
      <c r="BB30" s="19">
        <v>628.6</v>
      </c>
      <c r="BC30" s="23">
        <v>424.9</v>
      </c>
      <c r="BD30" s="19">
        <f t="shared" si="18"/>
        <v>67.59465478841871</v>
      </c>
      <c r="BE30" s="20">
        <v>65.1</v>
      </c>
      <c r="BF30" s="20">
        <v>45</v>
      </c>
      <c r="BG30" s="19">
        <f t="shared" si="19"/>
        <v>69.12442396313365</v>
      </c>
      <c r="BH30" s="20">
        <v>744.2</v>
      </c>
      <c r="BI30" s="20">
        <v>397.2</v>
      </c>
      <c r="BJ30" s="19">
        <f t="shared" si="20"/>
        <v>53.37274926095136</v>
      </c>
      <c r="BK30" s="20">
        <v>912.8</v>
      </c>
      <c r="BL30" s="20">
        <v>578.4</v>
      </c>
      <c r="BM30" s="19">
        <f t="shared" si="21"/>
        <v>63.36546888694128</v>
      </c>
      <c r="BN30" s="21">
        <v>404.6</v>
      </c>
      <c r="BO30" s="25">
        <v>281.1</v>
      </c>
      <c r="BP30" s="19">
        <f t="shared" si="22"/>
        <v>69.47602570439942</v>
      </c>
      <c r="BQ30" s="21">
        <v>321.5</v>
      </c>
      <c r="BR30" s="21">
        <v>157.4</v>
      </c>
      <c r="BS30" s="19">
        <f t="shared" si="23"/>
        <v>48.958009331259724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-146.89999999999964</v>
      </c>
      <c r="BX30" s="19">
        <f t="shared" si="25"/>
        <v>101.59999999999991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1877.2</v>
      </c>
      <c r="D31" s="19">
        <f t="shared" si="26"/>
        <v>1307.2</v>
      </c>
      <c r="E31" s="19">
        <f t="shared" si="3"/>
        <v>69.63562753036437</v>
      </c>
      <c r="F31" s="20">
        <f>I31+L31+O31+R31+U31+X31+AA31+AD31+4+20</f>
        <v>312.5</v>
      </c>
      <c r="G31" s="20">
        <f>J31+M31+P31+S31+V31+Y31+AB31+AE31+3.4</f>
        <v>263.49999999999994</v>
      </c>
      <c r="H31" s="19">
        <f t="shared" si="4"/>
        <v>84.31999999999998</v>
      </c>
      <c r="I31" s="20">
        <v>117.7</v>
      </c>
      <c r="J31" s="23">
        <v>131.4</v>
      </c>
      <c r="K31" s="19">
        <f t="shared" si="5"/>
        <v>111.63976210705182</v>
      </c>
      <c r="L31" s="20">
        <v>38</v>
      </c>
      <c r="M31" s="20">
        <v>6.2</v>
      </c>
      <c r="N31" s="19">
        <f t="shared" si="6"/>
        <v>16.315789473684212</v>
      </c>
      <c r="O31" s="20">
        <v>32.8</v>
      </c>
      <c r="P31" s="20">
        <v>40.8</v>
      </c>
      <c r="Q31" s="19">
        <f t="shared" si="27"/>
        <v>124.39024390243902</v>
      </c>
      <c r="R31" s="20">
        <v>80.5</v>
      </c>
      <c r="S31" s="20">
        <v>66.8</v>
      </c>
      <c r="T31" s="19">
        <f t="shared" si="7"/>
        <v>82.98136645962732</v>
      </c>
      <c r="U31" s="20">
        <v>16</v>
      </c>
      <c r="V31" s="20">
        <v>14.9</v>
      </c>
      <c r="W31" s="19">
        <f t="shared" si="8"/>
        <v>93.125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1562</v>
      </c>
      <c r="AH31" s="20">
        <v>1042.2</v>
      </c>
      <c r="AI31" s="19">
        <f t="shared" si="12"/>
        <v>66.72215108834827</v>
      </c>
      <c r="AJ31" s="24">
        <v>781</v>
      </c>
      <c r="AK31" s="19">
        <v>464.4</v>
      </c>
      <c r="AL31" s="19">
        <f t="shared" si="13"/>
        <v>59.46222791293213</v>
      </c>
      <c r="AM31" s="19">
        <v>558.8</v>
      </c>
      <c r="AN31" s="19">
        <v>418.9</v>
      </c>
      <c r="AO31" s="19">
        <f t="shared" si="14"/>
        <v>74.96420901932713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1.5</v>
      </c>
      <c r="AU31" s="19">
        <f t="shared" si="16"/>
        <v>55.55555555555555</v>
      </c>
      <c r="AV31" s="20">
        <v>2105.1</v>
      </c>
      <c r="AW31" s="20">
        <v>1135.5</v>
      </c>
      <c r="AX31" s="19">
        <f t="shared" si="0"/>
        <v>53.94043038335471</v>
      </c>
      <c r="AY31" s="20">
        <v>560.2</v>
      </c>
      <c r="AZ31" s="20">
        <v>375</v>
      </c>
      <c r="BA31" s="19">
        <f t="shared" si="17"/>
        <v>66.94037843627275</v>
      </c>
      <c r="BB31" s="19">
        <v>557.2</v>
      </c>
      <c r="BC31" s="20">
        <v>372</v>
      </c>
      <c r="BD31" s="19">
        <f t="shared" si="18"/>
        <v>66.76238334529792</v>
      </c>
      <c r="BE31" s="20">
        <v>35.9</v>
      </c>
      <c r="BF31" s="20">
        <v>20.9</v>
      </c>
      <c r="BG31" s="19">
        <f t="shared" si="19"/>
        <v>58.21727019498607</v>
      </c>
      <c r="BH31" s="20">
        <v>400.2</v>
      </c>
      <c r="BI31" s="23">
        <v>188.6</v>
      </c>
      <c r="BJ31" s="19">
        <f t="shared" si="20"/>
        <v>47.12643678160919</v>
      </c>
      <c r="BK31" s="20">
        <v>956</v>
      </c>
      <c r="BL31" s="20">
        <v>520.8</v>
      </c>
      <c r="BM31" s="19">
        <f t="shared" si="21"/>
        <v>54.47698744769875</v>
      </c>
      <c r="BN31" s="21">
        <v>507.3</v>
      </c>
      <c r="BO31" s="21">
        <v>306.4</v>
      </c>
      <c r="BP31" s="19">
        <f t="shared" si="22"/>
        <v>60.398186477429526</v>
      </c>
      <c r="BQ31" s="21">
        <v>264</v>
      </c>
      <c r="BR31" s="21">
        <v>67</v>
      </c>
      <c r="BS31" s="19">
        <f t="shared" si="23"/>
        <v>25.37878787878788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-227.89999999999986</v>
      </c>
      <c r="BX31" s="19">
        <f t="shared" si="25"/>
        <v>171.70000000000005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2693.2999999999997</v>
      </c>
      <c r="D32" s="19">
        <f t="shared" si="26"/>
        <v>1737.6</v>
      </c>
      <c r="E32" s="19">
        <f t="shared" si="3"/>
        <v>64.5156499461627</v>
      </c>
      <c r="F32" s="20">
        <f>I32+L32+O32+R32+U32+X32+AA32+AD32+4+20</f>
        <v>295.70000000000005</v>
      </c>
      <c r="G32" s="20">
        <f>J32+M32+P32+S32+V32+Y32+AB32+AE32+6.2+0.4</f>
        <v>292.8999999999999</v>
      </c>
      <c r="H32" s="19">
        <f t="shared" si="4"/>
        <v>99.05309435238414</v>
      </c>
      <c r="I32" s="20">
        <v>100.1</v>
      </c>
      <c r="J32" s="20">
        <v>95.6</v>
      </c>
      <c r="K32" s="19">
        <f t="shared" si="5"/>
        <v>95.5044955044955</v>
      </c>
      <c r="L32" s="20">
        <v>6</v>
      </c>
      <c r="M32" s="20">
        <v>9.6</v>
      </c>
      <c r="N32" s="19">
        <f t="shared" si="6"/>
        <v>160</v>
      </c>
      <c r="O32" s="20">
        <v>38.4</v>
      </c>
      <c r="P32" s="20">
        <v>29.3</v>
      </c>
      <c r="Q32" s="19">
        <f t="shared" si="27"/>
        <v>76.30208333333334</v>
      </c>
      <c r="R32" s="20">
        <v>115.1</v>
      </c>
      <c r="S32" s="20">
        <v>150.9</v>
      </c>
      <c r="T32" s="19">
        <f t="shared" si="7"/>
        <v>131.10338835794963</v>
      </c>
      <c r="U32" s="20">
        <v>2.1</v>
      </c>
      <c r="V32" s="20">
        <v>0.9</v>
      </c>
      <c r="W32" s="19">
        <f t="shared" si="8"/>
        <v>42.857142857142854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2392.5</v>
      </c>
      <c r="AH32" s="20">
        <v>1443.7</v>
      </c>
      <c r="AI32" s="19">
        <f t="shared" si="12"/>
        <v>60.34273772204807</v>
      </c>
      <c r="AJ32" s="19">
        <v>2021.1</v>
      </c>
      <c r="AK32" s="19">
        <v>1201.1</v>
      </c>
      <c r="AL32" s="19">
        <f t="shared" si="13"/>
        <v>59.42803423878086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1</v>
      </c>
      <c r="AU32" s="19">
        <f t="shared" si="16"/>
        <v>19.23076923076923</v>
      </c>
      <c r="AV32" s="20">
        <v>3082.3</v>
      </c>
      <c r="AW32" s="20">
        <v>1693.2</v>
      </c>
      <c r="AX32" s="19">
        <f t="shared" si="0"/>
        <v>54.93300457450605</v>
      </c>
      <c r="AY32" s="20">
        <v>592.6</v>
      </c>
      <c r="AZ32" s="20">
        <v>381.7</v>
      </c>
      <c r="BA32" s="19">
        <f t="shared" si="17"/>
        <v>64.41106986162673</v>
      </c>
      <c r="BB32" s="19">
        <v>589.1</v>
      </c>
      <c r="BC32" s="20">
        <v>378.2</v>
      </c>
      <c r="BD32" s="19">
        <f t="shared" si="18"/>
        <v>64.19962654897301</v>
      </c>
      <c r="BE32" s="20">
        <v>303.8</v>
      </c>
      <c r="BF32" s="20">
        <v>157.4</v>
      </c>
      <c r="BG32" s="19">
        <f t="shared" si="19"/>
        <v>51.81040157998683</v>
      </c>
      <c r="BH32" s="20">
        <v>674.3</v>
      </c>
      <c r="BI32" s="20">
        <v>342.9</v>
      </c>
      <c r="BJ32" s="19">
        <f t="shared" si="20"/>
        <v>50.85273617084384</v>
      </c>
      <c r="BK32" s="20">
        <v>1298.4</v>
      </c>
      <c r="BL32" s="20">
        <v>767.4</v>
      </c>
      <c r="BM32" s="19">
        <f t="shared" si="21"/>
        <v>59.10351201478743</v>
      </c>
      <c r="BN32" s="21">
        <v>839.4</v>
      </c>
      <c r="BO32" s="25">
        <v>576.4</v>
      </c>
      <c r="BP32" s="19">
        <f t="shared" si="22"/>
        <v>68.66809625923278</v>
      </c>
      <c r="BQ32" s="21">
        <v>226.1</v>
      </c>
      <c r="BR32" s="21">
        <v>86.8</v>
      </c>
      <c r="BS32" s="19">
        <f t="shared" si="23"/>
        <v>38.39009287925697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-389.00000000000045</v>
      </c>
      <c r="BX32" s="19">
        <f t="shared" si="25"/>
        <v>44.399999999999864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2038.7</v>
      </c>
      <c r="D33" s="19">
        <f t="shared" si="26"/>
        <v>1222.1</v>
      </c>
      <c r="E33" s="19">
        <f t="shared" si="3"/>
        <v>59.945063030362476</v>
      </c>
      <c r="F33" s="20">
        <f>I33+L33+O33+R33+U33+X33+AA33+AD33+4.1+20</f>
        <v>157.29999999999998</v>
      </c>
      <c r="G33" s="20">
        <f>J33+M33+P33+S33+V33+Y33+AB33+AE33+8.2</f>
        <v>145.29999999999998</v>
      </c>
      <c r="H33" s="19">
        <f t="shared" si="4"/>
        <v>92.37126509853782</v>
      </c>
      <c r="I33" s="20">
        <v>57.7</v>
      </c>
      <c r="J33" s="23">
        <v>36</v>
      </c>
      <c r="K33" s="19">
        <f t="shared" si="5"/>
        <v>62.391681109185434</v>
      </c>
      <c r="L33" s="20">
        <v>0</v>
      </c>
      <c r="M33" s="20">
        <v>0</v>
      </c>
      <c r="N33" s="19" t="e">
        <f t="shared" si="6"/>
        <v>#DIV/0!</v>
      </c>
      <c r="O33" s="20">
        <v>19.3</v>
      </c>
      <c r="P33" s="20">
        <v>14.6</v>
      </c>
      <c r="Q33" s="19">
        <f t="shared" si="27"/>
        <v>75.64766839378237</v>
      </c>
      <c r="R33" s="20">
        <v>50.6</v>
      </c>
      <c r="S33" s="20">
        <v>80.8</v>
      </c>
      <c r="T33" s="19">
        <f t="shared" si="7"/>
        <v>159.68379446640316</v>
      </c>
      <c r="U33" s="20">
        <v>2.1</v>
      </c>
      <c r="V33" s="20">
        <v>5.7</v>
      </c>
      <c r="W33" s="19">
        <f t="shared" si="8"/>
        <v>271.42857142857144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1878</v>
      </c>
      <c r="AH33" s="20">
        <v>1076.8</v>
      </c>
      <c r="AI33" s="19">
        <f t="shared" si="12"/>
        <v>57.33759318423854</v>
      </c>
      <c r="AJ33" s="19">
        <v>1472.2</v>
      </c>
      <c r="AK33" s="24">
        <v>875.1</v>
      </c>
      <c r="AL33" s="19">
        <f t="shared" si="13"/>
        <v>59.44165194946339</v>
      </c>
      <c r="AM33" s="19">
        <v>140.3</v>
      </c>
      <c r="AN33" s="19">
        <v>91.2</v>
      </c>
      <c r="AO33" s="19">
        <f t="shared" si="14"/>
        <v>65.00356379187456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2216.9</v>
      </c>
      <c r="AW33" s="20">
        <v>1091.6</v>
      </c>
      <c r="AX33" s="19">
        <f aca="true" t="shared" si="28" ref="AX33:AX39">AW33/AV33*100</f>
        <v>49.23992963146736</v>
      </c>
      <c r="AY33" s="20">
        <v>608.9</v>
      </c>
      <c r="AZ33" s="20">
        <v>416.5</v>
      </c>
      <c r="BA33" s="19">
        <f t="shared" si="17"/>
        <v>68.40203645918871</v>
      </c>
      <c r="BB33" s="19">
        <v>603.9</v>
      </c>
      <c r="BC33" s="20">
        <v>411.5</v>
      </c>
      <c r="BD33" s="19">
        <f t="shared" si="18"/>
        <v>68.140420599437</v>
      </c>
      <c r="BE33" s="20">
        <v>26.6</v>
      </c>
      <c r="BF33" s="20">
        <v>19</v>
      </c>
      <c r="BG33" s="19">
        <f t="shared" si="19"/>
        <v>71.42857142857143</v>
      </c>
      <c r="BH33" s="20">
        <v>500.3</v>
      </c>
      <c r="BI33" s="20">
        <v>55.4</v>
      </c>
      <c r="BJ33" s="19">
        <f t="shared" si="20"/>
        <v>11.073355986408155</v>
      </c>
      <c r="BK33" s="20">
        <v>928.5</v>
      </c>
      <c r="BL33" s="20">
        <v>569.9</v>
      </c>
      <c r="BM33" s="19">
        <f t="shared" si="21"/>
        <v>61.378567582121704</v>
      </c>
      <c r="BN33" s="21">
        <v>736.9</v>
      </c>
      <c r="BO33" s="21">
        <v>444.9</v>
      </c>
      <c r="BP33" s="19">
        <f t="shared" si="22"/>
        <v>60.374542000271404</v>
      </c>
      <c r="BQ33" s="21">
        <v>31</v>
      </c>
      <c r="BR33" s="25">
        <v>1.7</v>
      </c>
      <c r="BS33" s="19">
        <f t="shared" si="23"/>
        <v>5.483870967741936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-178.20000000000005</v>
      </c>
      <c r="BX33" s="19">
        <f t="shared" si="25"/>
        <v>130.5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3374.6</v>
      </c>
      <c r="D34" s="19">
        <f t="shared" si="26"/>
        <v>2436.3999999999996</v>
      </c>
      <c r="E34" s="19">
        <f t="shared" si="3"/>
        <v>72.19818645172761</v>
      </c>
      <c r="F34" s="20">
        <f>I34+L34+O34+R34+U34+X34+AA34+AD34+4.5+20</f>
        <v>545.3000000000001</v>
      </c>
      <c r="G34" s="20">
        <f>J34+M34+P34+S34+V34+Y34+AB34+AE34+20</f>
        <v>561.3</v>
      </c>
      <c r="H34" s="19">
        <f t="shared" si="4"/>
        <v>102.93416467999263</v>
      </c>
      <c r="I34" s="20">
        <v>192.4</v>
      </c>
      <c r="J34" s="20">
        <v>195.4</v>
      </c>
      <c r="K34" s="19">
        <f t="shared" si="5"/>
        <v>101.55925155925156</v>
      </c>
      <c r="L34" s="20">
        <v>1</v>
      </c>
      <c r="M34" s="20">
        <v>8.2</v>
      </c>
      <c r="N34" s="19">
        <f t="shared" si="6"/>
        <v>819.9999999999999</v>
      </c>
      <c r="O34" s="20">
        <v>55.4</v>
      </c>
      <c r="P34" s="20">
        <v>41.5</v>
      </c>
      <c r="Q34" s="19">
        <f t="shared" si="27"/>
        <v>74.90974729241877</v>
      </c>
      <c r="R34" s="20">
        <v>236.9</v>
      </c>
      <c r="S34" s="20">
        <v>280.9</v>
      </c>
      <c r="T34" s="19">
        <f t="shared" si="7"/>
        <v>118.57323765301815</v>
      </c>
      <c r="U34" s="20">
        <v>5.1</v>
      </c>
      <c r="V34" s="20">
        <v>5.8</v>
      </c>
      <c r="W34" s="19">
        <f t="shared" si="8"/>
        <v>113.72549019607843</v>
      </c>
      <c r="X34" s="20"/>
      <c r="Y34" s="20"/>
      <c r="Z34" s="19" t="e">
        <f t="shared" si="9"/>
        <v>#DIV/0!</v>
      </c>
      <c r="AA34" s="20">
        <v>30</v>
      </c>
      <c r="AB34" s="20">
        <v>9.5</v>
      </c>
      <c r="AC34" s="19">
        <f t="shared" si="10"/>
        <v>31.666666666666664</v>
      </c>
      <c r="AD34" s="20"/>
      <c r="AE34" s="20"/>
      <c r="AF34" s="19" t="e">
        <f t="shared" si="11"/>
        <v>#DIV/0!</v>
      </c>
      <c r="AG34" s="23">
        <v>2824.7</v>
      </c>
      <c r="AH34" s="23">
        <v>1875.1</v>
      </c>
      <c r="AI34" s="19">
        <f t="shared" si="12"/>
        <v>66.38227068361242</v>
      </c>
      <c r="AJ34" s="19">
        <v>2117.5</v>
      </c>
      <c r="AK34" s="19">
        <v>1272.7</v>
      </c>
      <c r="AL34" s="19">
        <f t="shared" si="13"/>
        <v>60.103896103896105</v>
      </c>
      <c r="AM34" s="19">
        <v>0</v>
      </c>
      <c r="AN34" s="19">
        <v>0</v>
      </c>
      <c r="AO34" s="19" t="e">
        <f t="shared" si="14"/>
        <v>#DIV/0!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4064</v>
      </c>
      <c r="AW34" s="20">
        <v>2161</v>
      </c>
      <c r="AX34" s="19">
        <f t="shared" si="28"/>
        <v>53.1742125984252</v>
      </c>
      <c r="AY34" s="20">
        <v>739.8</v>
      </c>
      <c r="AZ34" s="23">
        <v>468.3</v>
      </c>
      <c r="BA34" s="19">
        <f t="shared" si="17"/>
        <v>63.30089213300892</v>
      </c>
      <c r="BB34" s="19">
        <v>734.8</v>
      </c>
      <c r="BC34" s="23">
        <v>463.3</v>
      </c>
      <c r="BD34" s="19">
        <f t="shared" si="18"/>
        <v>63.051170386499734</v>
      </c>
      <c r="BE34" s="20">
        <v>164.2</v>
      </c>
      <c r="BF34" s="20">
        <v>159</v>
      </c>
      <c r="BG34" s="19">
        <f t="shared" si="19"/>
        <v>96.83313032886724</v>
      </c>
      <c r="BH34" s="20">
        <v>755</v>
      </c>
      <c r="BI34" s="20">
        <v>371.8</v>
      </c>
      <c r="BJ34" s="19">
        <f t="shared" si="20"/>
        <v>49.24503311258278</v>
      </c>
      <c r="BK34" s="20">
        <v>1748.2</v>
      </c>
      <c r="BL34" s="23">
        <v>1097.1</v>
      </c>
      <c r="BM34" s="19">
        <f t="shared" si="21"/>
        <v>62.755977576936274</v>
      </c>
      <c r="BN34" s="21">
        <v>840.5</v>
      </c>
      <c r="BO34" s="25">
        <v>588</v>
      </c>
      <c r="BP34" s="19">
        <f t="shared" si="22"/>
        <v>69.95835812016657</v>
      </c>
      <c r="BQ34" s="21">
        <v>465.7</v>
      </c>
      <c r="BR34" s="21">
        <v>264.2</v>
      </c>
      <c r="BS34" s="19">
        <f t="shared" si="23"/>
        <v>56.73180158900579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-689.4000000000001</v>
      </c>
      <c r="BX34" s="19">
        <f t="shared" si="25"/>
        <v>275.39999999999964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>M35/L35*100</f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v>76511.7</v>
      </c>
      <c r="D40" s="30">
        <f>SUM(D16:D39)</f>
        <v>54042.09999999999</v>
      </c>
      <c r="E40" s="29">
        <f t="shared" si="3"/>
        <v>70.63246536150679</v>
      </c>
      <c r="F40" s="29">
        <f>SUM(F16:F39)</f>
        <v>18221.9</v>
      </c>
      <c r="G40" s="30">
        <f>SUM(G16:G39)</f>
        <v>17244</v>
      </c>
      <c r="H40" s="29">
        <f>G40/F40*100</f>
        <v>94.6333807122199</v>
      </c>
      <c r="I40" s="30">
        <f>SUM(I16:I39)</f>
        <v>8792.000000000002</v>
      </c>
      <c r="J40" s="30">
        <f>SUM(J16:J39)</f>
        <v>9834.3</v>
      </c>
      <c r="K40" s="30">
        <f>J40/I40*100</f>
        <v>111.85509554140125</v>
      </c>
      <c r="L40" s="30">
        <f>SUM(L16:L39)</f>
        <v>125.9</v>
      </c>
      <c r="M40" s="30">
        <f>SUM(M16:M39)</f>
        <v>181.09999999999997</v>
      </c>
      <c r="N40" s="29">
        <f>M40/L40*100</f>
        <v>143.84432088959488</v>
      </c>
      <c r="O40" s="30">
        <f>SUM(O16:O39)</f>
        <v>1131.7</v>
      </c>
      <c r="P40" s="30">
        <f>SUM(P16:P39)</f>
        <v>1017.9999999999999</v>
      </c>
      <c r="Q40" s="29">
        <f>P40/O40*100</f>
        <v>89.95316780065387</v>
      </c>
      <c r="R40" s="30">
        <f>SUM(R16:R39)</f>
        <v>6817.100000000001</v>
      </c>
      <c r="S40" s="30">
        <f>SUM(S16:S39)</f>
        <v>4985.4</v>
      </c>
      <c r="T40" s="29">
        <f>S40/R40*100</f>
        <v>73.13080342080941</v>
      </c>
      <c r="U40" s="30">
        <f>SUM(U16:U39)</f>
        <v>449.1000000000001</v>
      </c>
      <c r="V40" s="30">
        <f>SUM(V16:V39)</f>
        <v>575.3000000000002</v>
      </c>
      <c r="W40" s="29">
        <f>V40/U40*100</f>
        <v>128.1006457359163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101.30000000000001</v>
      </c>
      <c r="AC40" s="29">
        <f>AB40/AA40*100</f>
        <v>45.81637268204433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58206.7</v>
      </c>
      <c r="AH40" s="30">
        <f>SUM(AH16:AH39)</f>
        <v>36773.6</v>
      </c>
      <c r="AI40" s="29">
        <f>AH40/AG40*100</f>
        <v>63.177606701634005</v>
      </c>
      <c r="AJ40" s="30">
        <f>SUM(AJ16:AJ39)</f>
        <v>36618.299999999996</v>
      </c>
      <c r="AK40" s="30">
        <f>SUM(AK16:AK39)</f>
        <v>21925.9</v>
      </c>
      <c r="AL40" s="29">
        <f>AK40/AJ40*100</f>
        <v>59.876892155015405</v>
      </c>
      <c r="AM40" s="30">
        <f>SUM(AM16:AM39)</f>
        <v>4254.400000000001</v>
      </c>
      <c r="AN40" s="30">
        <f>SUM(AN16:AN39)</f>
        <v>2442</v>
      </c>
      <c r="AO40" s="29">
        <f>AN40/AM40*100</f>
        <v>57.39939827002631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24.5</v>
      </c>
      <c r="AU40" s="29">
        <f>AT40/AS40*100</f>
        <v>29.482551143200958</v>
      </c>
      <c r="AV40" s="29">
        <f>SUM(AV16:AV39)</f>
        <v>86759.19999999998</v>
      </c>
      <c r="AW40" s="29">
        <f>SUM(AW16:AW39)</f>
        <v>45234.799999999996</v>
      </c>
      <c r="AX40" s="29">
        <f>AW40/AV40*100</f>
        <v>52.13833230366348</v>
      </c>
      <c r="AY40" s="29">
        <f>SUM(AY16:AY39)</f>
        <v>17074.5</v>
      </c>
      <c r="AZ40" s="29">
        <f>SUM(AZ16:AZ39)</f>
        <v>11737.999999999998</v>
      </c>
      <c r="BA40" s="29">
        <f>AZ40/AY40*100</f>
        <v>68.74579050631057</v>
      </c>
      <c r="BB40" s="29">
        <f>SUM(BB16:BB39)</f>
        <v>15096.7</v>
      </c>
      <c r="BC40" s="29">
        <f>SUM(BC16:BC39)</f>
        <v>10378.5</v>
      </c>
      <c r="BD40" s="29">
        <f>BC40/BB40*100</f>
        <v>68.74681221723952</v>
      </c>
      <c r="BE40" s="29">
        <f>SUM(BE16:BE39)</f>
        <v>2973.3</v>
      </c>
      <c r="BF40" s="29">
        <f>SUM(BF16:BF39)</f>
        <v>1173.6</v>
      </c>
      <c r="BG40" s="29">
        <f>BF40/BE40*100</f>
        <v>39.47129452123902</v>
      </c>
      <c r="BH40" s="29">
        <f>SUM(BH16:BH39)</f>
        <v>24128.100000000002</v>
      </c>
      <c r="BI40" s="29">
        <f>SUM(BI16:BI39)</f>
        <v>11873.199999999997</v>
      </c>
      <c r="BJ40" s="29">
        <f>BI40/BH40*100</f>
        <v>49.20901355680719</v>
      </c>
      <c r="BK40" s="29">
        <f>SUM(BK16:BK39)</f>
        <v>24468.8</v>
      </c>
      <c r="BL40" s="29">
        <f>SUM(BL16:BL39)</f>
        <v>14994.6</v>
      </c>
      <c r="BM40" s="29">
        <f>BL40/BK40*100</f>
        <v>61.28048780487805</v>
      </c>
      <c r="BN40" s="29">
        <f>SUM(BN16:BN39)</f>
        <v>15309.499999999998</v>
      </c>
      <c r="BO40" s="29">
        <f>SUM(BO16:BO39)</f>
        <v>9890.2</v>
      </c>
      <c r="BP40" s="29">
        <f>BO40/BN40*100</f>
        <v>64.60171788758615</v>
      </c>
      <c r="BQ40" s="29">
        <f>SUM(BQ16:BQ39)</f>
        <v>3360.4999999999995</v>
      </c>
      <c r="BR40" s="29">
        <f>SUM(BR16:BR39)</f>
        <v>1361.6</v>
      </c>
      <c r="BS40" s="29">
        <f>BR40/BQ40*100</f>
        <v>40.51778009224818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-10247.499999999985</v>
      </c>
      <c r="BX40" s="29">
        <f t="shared" si="25"/>
        <v>8807.299999999996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60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61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62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64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63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2009-10-12T05:58:14Z</cp:lastPrinted>
  <dcterms:created xsi:type="dcterms:W3CDTF">2007-01-16T05:35:41Z</dcterms:created>
  <dcterms:modified xsi:type="dcterms:W3CDTF">2009-10-12T06:51:12Z</dcterms:modified>
  <cp:category/>
  <cp:version/>
  <cp:contentType/>
  <cp:contentStatus/>
</cp:coreProperties>
</file>