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<sst xmlns="http://schemas.openxmlformats.org/spreadsheetml/2006/main" count="143" uniqueCount="66">
  <si>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</si>
  <si>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</si>
  <si>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</si>
  <si>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</si>
  <si>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</si>
  <si>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</si>
  <si>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</si>
  <si>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</si>
  <si>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</si>
  <si>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</si>
  <si>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</si>
  <si>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</si>
  <si>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</si>
  <si>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</si>
  <si>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</si>
  <si>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</si>
  <si>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</si>
  <si>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</si>
  <si>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</si>
  <si>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</si>
  <si>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</si>
  <si>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</si>
  <si>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</si>
  <si>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</si>
  <si>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</si>
  <si>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</si>
  <si>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</si>
  <si>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</si>
  <si>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</si>
  <si>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</si>
  <si>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</si>
  <si>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</si>
  <si>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</si>
  <si>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</si>
  <si>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</si>
  <si>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</si>
  <si>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</si>
  <si>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</si>
  <si>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</si>
  <si>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</si>
  <si>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</si>
  <si>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</si>
  <si>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</si>
  <si>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</si>
  <si>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</si>
  <si>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</si>
  <si>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</si>
  <si>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</si>
  <si>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</si>
  <si>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</si>
  <si>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</si>
  <si>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</si>
  <si>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</si>
  <si>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</si>
  <si>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</si>
  <si>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</si>
  <si>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</si>
  <si>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</si>
  <si>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Начальник финансового отдела</t>
  </si>
  <si>
    <t>администрации Вурнарского района</t>
  </si>
  <si>
    <t>Л.И.Анисимова</t>
  </si>
  <si>
    <t>Главный бухгалтер финансового отдела</t>
  </si>
  <si>
    <t>2 12 05</t>
  </si>
  <si>
    <t>В.П.Ефимова</t>
  </si>
  <si>
    <t>Исп. Сивкина Т.И.</t>
  </si>
  <si>
    <t>об исполнении бюджетов поселений Вурнарского района на 1 июня 2008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</si>
</sst>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10"/>
      <name val="Arial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vertical="center" wrapText="1"/>
      <protection/>
    </xf>
    <xf numFmtId="0" fontId="1" fillId="2" borderId="1" xfId="18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/>
    </xf>
    <xf numFmtId="0" fontId="1" fillId="0" borderId="1" xfId="18" applyFont="1" applyFill="1" applyBorder="1" applyAlignment="1" applyProtection="1">
      <alignment vertical="center" wrapText="1"/>
      <protection locked="0"/>
    </xf>
    <xf numFmtId="0" fontId="6" fillId="0" borderId="5" xfId="18" applyFont="1" applyFill="1" applyBorder="1" applyAlignment="1">
      <alignment horizontal="center" vertical="center" wrapText="1"/>
      <protection/>
    </xf>
    <xf numFmtId="0" fontId="6" fillId="0" borderId="7" xfId="18" applyFont="1" applyFill="1" applyBorder="1" applyAlignment="1">
      <alignment horizontal="center" vertical="center" wrapText="1"/>
      <protection/>
    </xf>
    <xf numFmtId="164" fontId="6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7" width="9.25390625" style="0" bestFit="1" customWidth="1"/>
    <col min="8" max="8" width="10.875" style="0" customWidth="1"/>
    <col min="9" max="10" width="9.25390625" style="0" bestFit="1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4" width="9.25390625" style="0" bestFit="1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9" width="9.25390625" style="0" bestFit="1" customWidth="1"/>
    <col min="50" max="50" width="11.00390625" style="0" customWidth="1"/>
    <col min="51" max="52" width="9.25390625" style="0" bestFit="1" customWidth="1"/>
    <col min="53" max="56" width="10.625" style="0" customWidth="1"/>
    <col min="57" max="58" width="9.25390625" style="0" bestFit="1" customWidth="1"/>
    <col min="59" max="59" width="10.625" style="0" customWidth="1"/>
    <col min="60" max="61" width="9.25390625" style="0" bestFit="1" customWidth="1"/>
    <col min="62" max="62" width="10.625" style="0" customWidth="1"/>
    <col min="63" max="64" width="9.25390625" style="0" bestFit="1" customWidth="1"/>
    <col min="65" max="65" width="10.75390625" style="0" customWidth="1"/>
    <col min="66" max="67" width="9.25390625" style="0" bestFit="1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6" width="9.25390625" style="0" bestFit="1" customWidth="1"/>
    <col min="77" max="77" width="10.625" style="0" customWidth="1"/>
  </cols>
  <sheetData>
    <row r="1" spans="1:77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36</v>
      </c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37</v>
      </c>
      <c r="S2" s="6"/>
      <c r="T2" s="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27</v>
      </c>
      <c r="M3" s="8"/>
      <c r="N3" s="8"/>
      <c r="O3" s="7"/>
      <c r="P3" s="7"/>
      <c r="Q3" s="7"/>
      <c r="R3" s="8" t="s">
        <v>38</v>
      </c>
      <c r="S3" s="8"/>
      <c r="T3" s="8"/>
      <c r="U3" s="7"/>
      <c r="V3" s="7"/>
      <c r="W3" s="7"/>
      <c r="X3" s="7"/>
      <c r="Y3" s="7"/>
      <c r="Z3" s="7"/>
      <c r="AA3" s="5"/>
      <c r="AB3" s="5"/>
      <c r="AC3" s="5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12" customHeight="1">
      <c r="A4" s="7"/>
      <c r="B4" s="7"/>
      <c r="C4" s="7"/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7"/>
      <c r="P4" s="7"/>
      <c r="Q4" s="7"/>
      <c r="R4" s="7"/>
      <c r="S4" s="7"/>
      <c r="T4" s="7"/>
      <c r="U4" s="8" t="s">
        <v>27</v>
      </c>
      <c r="V4" s="8"/>
      <c r="W4" s="8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5"/>
      <c r="BO4" s="5"/>
      <c r="BP4" s="5"/>
      <c r="BQ4" s="5"/>
      <c r="BR4" s="5"/>
      <c r="BS4" s="5"/>
      <c r="BT4" s="5"/>
      <c r="BU4" s="5"/>
      <c r="BV4" s="5"/>
      <c r="BW4" s="7"/>
      <c r="BX4" s="7"/>
      <c r="BY4" s="7"/>
    </row>
    <row r="5" spans="1:77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5"/>
      <c r="BO5" s="5"/>
      <c r="BP5" s="5"/>
      <c r="BQ5" s="5"/>
      <c r="BR5" s="5"/>
      <c r="BS5" s="5"/>
      <c r="BT5" s="5"/>
      <c r="BU5" s="5"/>
      <c r="BV5" s="5"/>
      <c r="BW5" s="7"/>
      <c r="BX5" s="7"/>
      <c r="BY5" s="7"/>
    </row>
    <row r="6" spans="1:77" ht="12.75">
      <c r="A6" s="7"/>
      <c r="B6" s="7"/>
      <c r="C6" s="9" t="s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34.5" customHeight="1">
      <c r="A7" s="7"/>
      <c r="B7" s="7"/>
      <c r="C7" s="10" t="s">
        <v>65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12.75" customHeight="1">
      <c r="A8" s="7"/>
      <c r="B8" s="7"/>
      <c r="C8" s="7"/>
      <c r="D8" s="7"/>
      <c r="E8" s="7"/>
      <c r="F8" s="7"/>
      <c r="G8" s="5"/>
      <c r="H8" s="5"/>
      <c r="I8" s="5"/>
      <c r="J8" s="9" t="s">
        <v>1</v>
      </c>
      <c r="K8" s="9"/>
      <c r="L8" s="9"/>
      <c r="M8" s="9"/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5"/>
      <c r="BO8" s="5"/>
      <c r="BP8" s="5"/>
      <c r="BQ8" s="5"/>
      <c r="BR8" s="5"/>
      <c r="BS8" s="5"/>
      <c r="BT8" s="5"/>
      <c r="BU8" s="5"/>
      <c r="BV8" s="5"/>
      <c r="BW8" s="7"/>
      <c r="BX8" s="7"/>
      <c r="BY8" s="7"/>
    </row>
    <row r="9" spans="1:77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5"/>
      <c r="BO9" s="5"/>
      <c r="BP9" s="5"/>
      <c r="BQ9" s="5"/>
      <c r="BR9" s="5"/>
      <c r="BS9" s="5"/>
      <c r="BT9" s="5"/>
      <c r="BU9" s="5"/>
      <c r="BV9" s="5"/>
      <c r="BW9" s="7"/>
      <c r="BX9" s="7"/>
      <c r="BY9" s="7"/>
    </row>
    <row r="10" spans="1:77" ht="12.75">
      <c r="A10" s="11" t="s">
        <v>2</v>
      </c>
      <c r="B10" s="11"/>
      <c r="C10" s="12" t="s">
        <v>3</v>
      </c>
      <c r="D10" s="13"/>
      <c r="E10" s="14"/>
      <c r="F10" s="15" t="s">
        <v>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7"/>
      <c r="AV10" s="11" t="s">
        <v>5</v>
      </c>
      <c r="AW10" s="11"/>
      <c r="AX10" s="11"/>
      <c r="AY10" s="15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7"/>
      <c r="BW10" s="18" t="s">
        <v>35</v>
      </c>
      <c r="BX10" s="19"/>
      <c r="BY10" s="20"/>
    </row>
    <row r="11" spans="1:77" ht="12.75">
      <c r="A11" s="11"/>
      <c r="B11" s="11"/>
      <c r="C11" s="21"/>
      <c r="D11" s="22"/>
      <c r="E11" s="23"/>
      <c r="F11" s="24" t="s">
        <v>6</v>
      </c>
      <c r="G11" s="24"/>
      <c r="H11" s="24"/>
      <c r="I11" s="25" t="s">
        <v>7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/>
      <c r="AG11" s="11" t="s">
        <v>8</v>
      </c>
      <c r="AH11" s="11"/>
      <c r="AI11" s="11"/>
      <c r="AJ11" s="15" t="s">
        <v>7</v>
      </c>
      <c r="AK11" s="16"/>
      <c r="AL11" s="16"/>
      <c r="AM11" s="16"/>
      <c r="AN11" s="16"/>
      <c r="AO11" s="16"/>
      <c r="AP11" s="16"/>
      <c r="AQ11" s="16"/>
      <c r="AR11" s="17"/>
      <c r="AS11" s="11" t="s">
        <v>9</v>
      </c>
      <c r="AT11" s="11"/>
      <c r="AU11" s="11"/>
      <c r="AV11" s="11"/>
      <c r="AW11" s="11"/>
      <c r="AX11" s="11"/>
      <c r="AY11" s="15" t="s">
        <v>7</v>
      </c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7"/>
      <c r="BW11" s="28"/>
      <c r="BX11" s="29"/>
      <c r="BY11" s="30"/>
    </row>
    <row r="12" spans="1:77" ht="59.25" customHeight="1">
      <c r="A12" s="11"/>
      <c r="B12" s="11"/>
      <c r="C12" s="21"/>
      <c r="D12" s="22"/>
      <c r="E12" s="23"/>
      <c r="F12" s="24"/>
      <c r="G12" s="24"/>
      <c r="H12" s="24"/>
      <c r="I12" s="18" t="s">
        <v>10</v>
      </c>
      <c r="J12" s="19"/>
      <c r="K12" s="20"/>
      <c r="L12" s="18" t="s">
        <v>11</v>
      </c>
      <c r="M12" s="19"/>
      <c r="N12" s="20"/>
      <c r="O12" s="18" t="s">
        <v>12</v>
      </c>
      <c r="P12" s="19"/>
      <c r="Q12" s="20"/>
      <c r="R12" s="18" t="s">
        <v>13</v>
      </c>
      <c r="S12" s="19"/>
      <c r="T12" s="20"/>
      <c r="U12" s="18" t="s">
        <v>14</v>
      </c>
      <c r="V12" s="19"/>
      <c r="W12" s="20"/>
      <c r="X12" s="18" t="s">
        <v>15</v>
      </c>
      <c r="Y12" s="19"/>
      <c r="Z12" s="20"/>
      <c r="AA12" s="18" t="s">
        <v>16</v>
      </c>
      <c r="AB12" s="19"/>
      <c r="AC12" s="20"/>
      <c r="AD12" s="18" t="s">
        <v>17</v>
      </c>
      <c r="AE12" s="19"/>
      <c r="AF12" s="20"/>
      <c r="AG12" s="11"/>
      <c r="AH12" s="11"/>
      <c r="AI12" s="11"/>
      <c r="AJ12" s="18" t="s">
        <v>32</v>
      </c>
      <c r="AK12" s="19"/>
      <c r="AL12" s="20"/>
      <c r="AM12" s="18" t="s">
        <v>33</v>
      </c>
      <c r="AN12" s="19"/>
      <c r="AO12" s="20"/>
      <c r="AP12" s="18" t="s">
        <v>18</v>
      </c>
      <c r="AQ12" s="19"/>
      <c r="AR12" s="20"/>
      <c r="AS12" s="11"/>
      <c r="AT12" s="11"/>
      <c r="AU12" s="11"/>
      <c r="AV12" s="11"/>
      <c r="AW12" s="11"/>
      <c r="AX12" s="11"/>
      <c r="AY12" s="31" t="s">
        <v>31</v>
      </c>
      <c r="AZ12" s="32"/>
      <c r="BA12" s="33"/>
      <c r="BB12" s="34" t="s">
        <v>4</v>
      </c>
      <c r="BC12" s="34"/>
      <c r="BD12" s="34"/>
      <c r="BE12" s="31" t="s">
        <v>30</v>
      </c>
      <c r="BF12" s="32"/>
      <c r="BG12" s="33"/>
      <c r="BH12" s="31" t="s">
        <v>29</v>
      </c>
      <c r="BI12" s="32"/>
      <c r="BJ12" s="33"/>
      <c r="BK12" s="18" t="s">
        <v>19</v>
      </c>
      <c r="BL12" s="19"/>
      <c r="BM12" s="20"/>
      <c r="BN12" s="15" t="s">
        <v>20</v>
      </c>
      <c r="BO12" s="16"/>
      <c r="BP12" s="16"/>
      <c r="BQ12" s="16"/>
      <c r="BR12" s="16"/>
      <c r="BS12" s="17"/>
      <c r="BT12" s="18" t="s">
        <v>21</v>
      </c>
      <c r="BU12" s="19"/>
      <c r="BV12" s="20"/>
      <c r="BW12" s="28"/>
      <c r="BX12" s="29"/>
      <c r="BY12" s="30"/>
    </row>
    <row r="13" spans="1:77" ht="66" customHeight="1">
      <c r="A13" s="11"/>
      <c r="B13" s="11"/>
      <c r="C13" s="35"/>
      <c r="D13" s="36"/>
      <c r="E13" s="37"/>
      <c r="F13" s="24"/>
      <c r="G13" s="24"/>
      <c r="H13" s="24"/>
      <c r="I13" s="38"/>
      <c r="J13" s="39"/>
      <c r="K13" s="40"/>
      <c r="L13" s="38"/>
      <c r="M13" s="39"/>
      <c r="N13" s="40"/>
      <c r="O13" s="38"/>
      <c r="P13" s="39"/>
      <c r="Q13" s="40"/>
      <c r="R13" s="38"/>
      <c r="S13" s="39"/>
      <c r="T13" s="40"/>
      <c r="U13" s="38"/>
      <c r="V13" s="39"/>
      <c r="W13" s="40"/>
      <c r="X13" s="38"/>
      <c r="Y13" s="39"/>
      <c r="Z13" s="40"/>
      <c r="AA13" s="38"/>
      <c r="AB13" s="39"/>
      <c r="AC13" s="40"/>
      <c r="AD13" s="38"/>
      <c r="AE13" s="39"/>
      <c r="AF13" s="40"/>
      <c r="AG13" s="11"/>
      <c r="AH13" s="11"/>
      <c r="AI13" s="11"/>
      <c r="AJ13" s="38"/>
      <c r="AK13" s="39"/>
      <c r="AL13" s="40"/>
      <c r="AM13" s="38"/>
      <c r="AN13" s="39"/>
      <c r="AO13" s="40"/>
      <c r="AP13" s="38"/>
      <c r="AQ13" s="39"/>
      <c r="AR13" s="40"/>
      <c r="AS13" s="11"/>
      <c r="AT13" s="11"/>
      <c r="AU13" s="11"/>
      <c r="AV13" s="11"/>
      <c r="AW13" s="11"/>
      <c r="AX13" s="11"/>
      <c r="AY13" s="41"/>
      <c r="AZ13" s="42"/>
      <c r="BA13" s="43"/>
      <c r="BB13" s="34" t="s">
        <v>34</v>
      </c>
      <c r="BC13" s="34"/>
      <c r="BD13" s="34"/>
      <c r="BE13" s="41"/>
      <c r="BF13" s="42"/>
      <c r="BG13" s="43"/>
      <c r="BH13" s="41"/>
      <c r="BI13" s="42"/>
      <c r="BJ13" s="43"/>
      <c r="BK13" s="38"/>
      <c r="BL13" s="39"/>
      <c r="BM13" s="40"/>
      <c r="BN13" s="15" t="s">
        <v>22</v>
      </c>
      <c r="BO13" s="16"/>
      <c r="BP13" s="17"/>
      <c r="BQ13" s="15" t="s">
        <v>23</v>
      </c>
      <c r="BR13" s="16"/>
      <c r="BS13" s="17"/>
      <c r="BT13" s="38"/>
      <c r="BU13" s="39"/>
      <c r="BV13" s="40"/>
      <c r="BW13" s="38"/>
      <c r="BX13" s="39"/>
      <c r="BY13" s="40"/>
    </row>
    <row r="14" spans="1:77" ht="38.25">
      <c r="A14" s="11"/>
      <c r="B14" s="11"/>
      <c r="C14" s="44" t="s">
        <v>24</v>
      </c>
      <c r="D14" s="44" t="s">
        <v>25</v>
      </c>
      <c r="E14" s="44" t="s">
        <v>26</v>
      </c>
      <c r="F14" s="45" t="s">
        <v>24</v>
      </c>
      <c r="G14" s="45" t="s">
        <v>25</v>
      </c>
      <c r="H14" s="45" t="s">
        <v>26</v>
      </c>
      <c r="I14" s="45" t="s">
        <v>24</v>
      </c>
      <c r="J14" s="45" t="s">
        <v>25</v>
      </c>
      <c r="K14" s="45" t="s">
        <v>26</v>
      </c>
      <c r="L14" s="45" t="s">
        <v>24</v>
      </c>
      <c r="M14" s="45" t="s">
        <v>25</v>
      </c>
      <c r="N14" s="45" t="s">
        <v>26</v>
      </c>
      <c r="O14" s="45" t="s">
        <v>24</v>
      </c>
      <c r="P14" s="45" t="s">
        <v>25</v>
      </c>
      <c r="Q14" s="45" t="s">
        <v>26</v>
      </c>
      <c r="R14" s="45" t="s">
        <v>24</v>
      </c>
      <c r="S14" s="45" t="s">
        <v>25</v>
      </c>
      <c r="T14" s="45" t="s">
        <v>26</v>
      </c>
      <c r="U14" s="45" t="s">
        <v>24</v>
      </c>
      <c r="V14" s="45" t="s">
        <v>25</v>
      </c>
      <c r="W14" s="45" t="s">
        <v>26</v>
      </c>
      <c r="X14" s="45" t="s">
        <v>24</v>
      </c>
      <c r="Y14" s="45" t="s">
        <v>25</v>
      </c>
      <c r="Z14" s="45" t="s">
        <v>26</v>
      </c>
      <c r="AA14" s="45" t="s">
        <v>24</v>
      </c>
      <c r="AB14" s="45" t="s">
        <v>25</v>
      </c>
      <c r="AC14" s="45" t="s">
        <v>26</v>
      </c>
      <c r="AD14" s="45" t="s">
        <v>24</v>
      </c>
      <c r="AE14" s="45" t="s">
        <v>25</v>
      </c>
      <c r="AF14" s="45" t="s">
        <v>26</v>
      </c>
      <c r="AG14" s="45" t="s">
        <v>24</v>
      </c>
      <c r="AH14" s="45" t="s">
        <v>25</v>
      </c>
      <c r="AI14" s="45" t="s">
        <v>26</v>
      </c>
      <c r="AJ14" s="45" t="s">
        <v>24</v>
      </c>
      <c r="AK14" s="45" t="s">
        <v>25</v>
      </c>
      <c r="AL14" s="45" t="s">
        <v>26</v>
      </c>
      <c r="AM14" s="45" t="s">
        <v>24</v>
      </c>
      <c r="AN14" s="45" t="s">
        <v>25</v>
      </c>
      <c r="AO14" s="45" t="s">
        <v>26</v>
      </c>
      <c r="AP14" s="45" t="s">
        <v>24</v>
      </c>
      <c r="AQ14" s="45" t="s">
        <v>25</v>
      </c>
      <c r="AR14" s="45" t="s">
        <v>26</v>
      </c>
      <c r="AS14" s="45" t="s">
        <v>24</v>
      </c>
      <c r="AT14" s="45" t="s">
        <v>25</v>
      </c>
      <c r="AU14" s="45" t="s">
        <v>26</v>
      </c>
      <c r="AV14" s="45" t="s">
        <v>24</v>
      </c>
      <c r="AW14" s="45" t="s">
        <v>25</v>
      </c>
      <c r="AX14" s="45" t="s">
        <v>26</v>
      </c>
      <c r="AY14" s="45" t="s">
        <v>24</v>
      </c>
      <c r="AZ14" s="45" t="s">
        <v>25</v>
      </c>
      <c r="BA14" s="45" t="s">
        <v>26</v>
      </c>
      <c r="BB14" s="45" t="s">
        <v>24</v>
      </c>
      <c r="BC14" s="45" t="s">
        <v>25</v>
      </c>
      <c r="BD14" s="45" t="s">
        <v>26</v>
      </c>
      <c r="BE14" s="45" t="s">
        <v>24</v>
      </c>
      <c r="BF14" s="45" t="s">
        <v>25</v>
      </c>
      <c r="BG14" s="45" t="s">
        <v>26</v>
      </c>
      <c r="BH14" s="45" t="s">
        <v>24</v>
      </c>
      <c r="BI14" s="45" t="s">
        <v>25</v>
      </c>
      <c r="BJ14" s="45" t="s">
        <v>26</v>
      </c>
      <c r="BK14" s="45" t="s">
        <v>24</v>
      </c>
      <c r="BL14" s="45" t="s">
        <v>25</v>
      </c>
      <c r="BM14" s="45" t="s">
        <v>26</v>
      </c>
      <c r="BN14" s="45" t="s">
        <v>24</v>
      </c>
      <c r="BO14" s="45" t="s">
        <v>25</v>
      </c>
      <c r="BP14" s="45" t="s">
        <v>26</v>
      </c>
      <c r="BQ14" s="45" t="s">
        <v>24</v>
      </c>
      <c r="BR14" s="45" t="s">
        <v>25</v>
      </c>
      <c r="BS14" s="45" t="s">
        <v>26</v>
      </c>
      <c r="BT14" s="45" t="s">
        <v>24</v>
      </c>
      <c r="BU14" s="45" t="s">
        <v>25</v>
      </c>
      <c r="BV14" s="45" t="s">
        <v>26</v>
      </c>
      <c r="BW14" s="45" t="s">
        <v>24</v>
      </c>
      <c r="BX14" s="45" t="s">
        <v>25</v>
      </c>
      <c r="BY14" s="45" t="s">
        <v>26</v>
      </c>
    </row>
    <row r="15" spans="1:77" ht="12.75">
      <c r="A15" s="15">
        <v>1</v>
      </c>
      <c r="B15" s="17"/>
      <c r="C15" s="44">
        <v>2</v>
      </c>
      <c r="D15" s="44">
        <v>3</v>
      </c>
      <c r="E15" s="46">
        <v>4</v>
      </c>
      <c r="F15" s="45">
        <v>5</v>
      </c>
      <c r="G15" s="45">
        <v>6</v>
      </c>
      <c r="H15" s="47">
        <v>7</v>
      </c>
      <c r="I15" s="47">
        <v>8</v>
      </c>
      <c r="J15" s="47">
        <v>9</v>
      </c>
      <c r="K15" s="47">
        <v>10</v>
      </c>
      <c r="L15" s="47">
        <v>11</v>
      </c>
      <c r="M15" s="47">
        <v>12</v>
      </c>
      <c r="N15" s="47">
        <v>13</v>
      </c>
      <c r="O15" s="47">
        <v>14</v>
      </c>
      <c r="P15" s="47">
        <v>15</v>
      </c>
      <c r="Q15" s="47">
        <v>16</v>
      </c>
      <c r="R15" s="47">
        <v>17</v>
      </c>
      <c r="S15" s="47">
        <v>18</v>
      </c>
      <c r="T15" s="47">
        <v>19</v>
      </c>
      <c r="U15" s="47">
        <v>20</v>
      </c>
      <c r="V15" s="47">
        <v>21</v>
      </c>
      <c r="W15" s="47">
        <v>22</v>
      </c>
      <c r="X15" s="47">
        <v>23</v>
      </c>
      <c r="Y15" s="47">
        <v>24</v>
      </c>
      <c r="Z15" s="47">
        <v>25</v>
      </c>
      <c r="AA15" s="47">
        <v>26</v>
      </c>
      <c r="AB15" s="47">
        <v>27</v>
      </c>
      <c r="AC15" s="47">
        <v>28</v>
      </c>
      <c r="AD15" s="47">
        <v>29</v>
      </c>
      <c r="AE15" s="47">
        <v>30</v>
      </c>
      <c r="AF15" s="47">
        <v>31</v>
      </c>
      <c r="AG15" s="45">
        <v>32</v>
      </c>
      <c r="AH15" s="45">
        <v>33</v>
      </c>
      <c r="AI15" s="45">
        <v>34</v>
      </c>
      <c r="AJ15" s="45">
        <v>35</v>
      </c>
      <c r="AK15" s="45">
        <v>36</v>
      </c>
      <c r="AL15" s="45">
        <v>37</v>
      </c>
      <c r="AM15" s="45">
        <v>38</v>
      </c>
      <c r="AN15" s="45">
        <v>39</v>
      </c>
      <c r="AO15" s="45">
        <v>40</v>
      </c>
      <c r="AP15" s="45">
        <v>41</v>
      </c>
      <c r="AQ15" s="45">
        <v>42</v>
      </c>
      <c r="AR15" s="47">
        <v>43</v>
      </c>
      <c r="AS15" s="45">
        <v>44</v>
      </c>
      <c r="AT15" s="45">
        <v>45</v>
      </c>
      <c r="AU15" s="45">
        <v>46</v>
      </c>
      <c r="AV15" s="45">
        <v>47</v>
      </c>
      <c r="AW15" s="45">
        <v>48</v>
      </c>
      <c r="AX15" s="45">
        <v>49</v>
      </c>
      <c r="AY15" s="45">
        <v>50</v>
      </c>
      <c r="AZ15" s="45">
        <v>51</v>
      </c>
      <c r="BA15" s="45">
        <v>52</v>
      </c>
      <c r="BB15" s="45">
        <v>53</v>
      </c>
      <c r="BC15" s="45">
        <v>54</v>
      </c>
      <c r="BD15" s="45">
        <v>55</v>
      </c>
      <c r="BE15" s="45">
        <v>56</v>
      </c>
      <c r="BF15" s="45">
        <v>57</v>
      </c>
      <c r="BG15" s="45">
        <v>58</v>
      </c>
      <c r="BH15" s="45">
        <v>59</v>
      </c>
      <c r="BI15" s="45">
        <v>60</v>
      </c>
      <c r="BJ15" s="45">
        <v>61</v>
      </c>
      <c r="BK15" s="45">
        <v>62</v>
      </c>
      <c r="BL15" s="45">
        <v>63</v>
      </c>
      <c r="BM15" s="45">
        <v>64</v>
      </c>
      <c r="BN15" s="48">
        <v>65</v>
      </c>
      <c r="BO15" s="48">
        <v>66</v>
      </c>
      <c r="BP15" s="48">
        <v>67</v>
      </c>
      <c r="BQ15" s="48">
        <v>68</v>
      </c>
      <c r="BR15" s="48">
        <v>69</v>
      </c>
      <c r="BS15" s="48">
        <v>70</v>
      </c>
      <c r="BT15" s="48">
        <v>71</v>
      </c>
      <c r="BU15" s="48">
        <v>72</v>
      </c>
      <c r="BV15" s="48">
        <v>73</v>
      </c>
      <c r="BW15" s="45">
        <v>74</v>
      </c>
      <c r="BX15" s="45">
        <v>75</v>
      </c>
      <c r="BY15" s="47">
        <v>76</v>
      </c>
    </row>
    <row r="16" spans="1:85" ht="12.75">
      <c r="A16" s="49">
        <v>1</v>
      </c>
      <c r="B16" s="50" t="s">
        <v>39</v>
      </c>
      <c r="C16" s="51">
        <f>F16+AG16+AS16</f>
        <v>2976.8</v>
      </c>
      <c r="D16" s="51">
        <f>G16+AH16+AT16</f>
        <v>1013.4</v>
      </c>
      <c r="E16" s="51">
        <f>D16/C16*100</f>
        <v>34.043267938726146</v>
      </c>
      <c r="F16" s="52">
        <f>I16+L16+O16+R16+U16+X16+AA16+AD16</f>
        <v>328.3</v>
      </c>
      <c r="G16" s="52">
        <f>J16+M16+P16+S16+V16+Y16+AB16+AE16</f>
        <v>67.3</v>
      </c>
      <c r="H16" s="51">
        <f>G16/F16*100</f>
        <v>20.499543100822418</v>
      </c>
      <c r="I16" s="52">
        <v>143.6</v>
      </c>
      <c r="J16" s="52">
        <v>51.2</v>
      </c>
      <c r="K16" s="51">
        <f>J16/I16*100</f>
        <v>35.65459610027856</v>
      </c>
      <c r="L16" s="52">
        <v>1</v>
      </c>
      <c r="M16" s="52">
        <v>0</v>
      </c>
      <c r="N16" s="51">
        <f>M16/L16*100</f>
        <v>0</v>
      </c>
      <c r="O16" s="52">
        <v>63.7</v>
      </c>
      <c r="P16" s="52">
        <v>3.8</v>
      </c>
      <c r="Q16" s="51">
        <f>P16/O16*100</f>
        <v>5.96546310832025</v>
      </c>
      <c r="R16" s="52">
        <v>102</v>
      </c>
      <c r="S16" s="52">
        <v>4</v>
      </c>
      <c r="T16" s="51">
        <f>S16/R16*100</f>
        <v>3.9215686274509802</v>
      </c>
      <c r="U16" s="52">
        <v>3</v>
      </c>
      <c r="V16" s="52">
        <v>0</v>
      </c>
      <c r="W16" s="51">
        <f>V16/U16*100</f>
        <v>0</v>
      </c>
      <c r="X16" s="52"/>
      <c r="Y16" s="52"/>
      <c r="Z16" s="51" t="e">
        <f>Y16/X16*100</f>
        <v>#DIV/0!</v>
      </c>
      <c r="AA16" s="52">
        <v>15</v>
      </c>
      <c r="AB16" s="52">
        <v>8.3</v>
      </c>
      <c r="AC16" s="51">
        <f>AB16/AA16*100</f>
        <v>55.333333333333336</v>
      </c>
      <c r="AD16" s="52"/>
      <c r="AE16" s="52"/>
      <c r="AF16" s="51" t="e">
        <f>AE16/AD16*100</f>
        <v>#DIV/0!</v>
      </c>
      <c r="AG16" s="52">
        <v>2644.2</v>
      </c>
      <c r="AH16" s="52">
        <v>945.2</v>
      </c>
      <c r="AI16" s="51">
        <f>AH16/AG16*100</f>
        <v>35.746161409878226</v>
      </c>
      <c r="AJ16" s="51">
        <v>1962.9</v>
      </c>
      <c r="AK16" s="51">
        <v>860.8</v>
      </c>
      <c r="AL16" s="51">
        <f>AK16/AJ16*100</f>
        <v>43.853482092821835</v>
      </c>
      <c r="AM16" s="51">
        <v>138.8</v>
      </c>
      <c r="AN16" s="51">
        <v>46.3</v>
      </c>
      <c r="AO16" s="51">
        <f>AN16/AM16*100</f>
        <v>33.357348703170025</v>
      </c>
      <c r="AP16" s="52">
        <v>0</v>
      </c>
      <c r="AQ16" s="52">
        <v>0</v>
      </c>
      <c r="AR16" s="51" t="e">
        <f>AQ16/AP16*100</f>
        <v>#DIV/0!</v>
      </c>
      <c r="AS16" s="52">
        <v>4.3</v>
      </c>
      <c r="AT16" s="52">
        <v>0.9</v>
      </c>
      <c r="AU16" s="51">
        <f>AT16/AS16*100</f>
        <v>20.930232558139537</v>
      </c>
      <c r="AV16" s="52">
        <v>2993.4</v>
      </c>
      <c r="AW16" s="52">
        <v>797</v>
      </c>
      <c r="AX16" s="51">
        <f aca="true" t="shared" si="0" ref="AX16:AX31">AW16/AV16*100</f>
        <v>26.62524219950558</v>
      </c>
      <c r="AY16" s="52">
        <v>685.8</v>
      </c>
      <c r="AZ16" s="52">
        <v>237.8</v>
      </c>
      <c r="BA16" s="51">
        <f>AZ16/AY16*100</f>
        <v>34.67483231262759</v>
      </c>
      <c r="BB16" s="51">
        <v>675.8</v>
      </c>
      <c r="BC16" s="52">
        <v>232.8</v>
      </c>
      <c r="BD16" s="51">
        <f>BC16/BB16*100</f>
        <v>34.44806155667358</v>
      </c>
      <c r="BE16" s="52">
        <v>506.8</v>
      </c>
      <c r="BF16" s="52">
        <v>0</v>
      </c>
      <c r="BG16" s="51">
        <f>BF16/BE16*100</f>
        <v>0</v>
      </c>
      <c r="BH16" s="52">
        <v>166.1</v>
      </c>
      <c r="BI16" s="52">
        <v>31.2</v>
      </c>
      <c r="BJ16" s="51">
        <f>BI16/BH16*100</f>
        <v>18.783865141481034</v>
      </c>
      <c r="BK16" s="52">
        <v>1526</v>
      </c>
      <c r="BL16" s="52">
        <v>505.3</v>
      </c>
      <c r="BM16" s="51">
        <f>BL16/BK16*100</f>
        <v>33.1127129750983</v>
      </c>
      <c r="BN16" s="53">
        <v>1162.17</v>
      </c>
      <c r="BO16" s="53">
        <v>423.6</v>
      </c>
      <c r="BP16" s="51">
        <f>BO16/BN16*100</f>
        <v>36.4490565063631</v>
      </c>
      <c r="BQ16" s="53">
        <v>64.7</v>
      </c>
      <c r="BR16" s="53">
        <v>20.6</v>
      </c>
      <c r="BS16" s="51">
        <f>BR16/BQ16*100</f>
        <v>31.839258114374037</v>
      </c>
      <c r="BT16" s="52">
        <v>0</v>
      </c>
      <c r="BU16" s="53">
        <v>0</v>
      </c>
      <c r="BV16" s="51" t="e">
        <f>BU16/BT16*100</f>
        <v>#DIV/0!</v>
      </c>
      <c r="BW16" s="51">
        <f aca="true" t="shared" si="1" ref="BW16:BW34">C16-AV16</f>
        <v>-16.59999999999991</v>
      </c>
      <c r="BX16" s="51">
        <f>SUM(D16-AW16)</f>
        <v>216.39999999999998</v>
      </c>
      <c r="BY16" s="51"/>
      <c r="BZ16" s="2"/>
      <c r="CA16" s="2"/>
      <c r="CB16" s="2"/>
      <c r="CC16" s="2"/>
      <c r="CD16" s="2"/>
      <c r="CE16" s="2"/>
      <c r="CF16" s="2"/>
      <c r="CG16" s="2"/>
    </row>
    <row r="17" spans="1:85" ht="12.75">
      <c r="A17" s="49">
        <v>2</v>
      </c>
      <c r="B17" s="50" t="s">
        <v>40</v>
      </c>
      <c r="C17" s="51">
        <f aca="true" t="shared" si="2" ref="C17:C39">F17+AG17+AS17</f>
        <v>2340.6</v>
      </c>
      <c r="D17" s="51">
        <f>G17+AH17+AT17</f>
        <v>835.5</v>
      </c>
      <c r="E17" s="51">
        <f aca="true" t="shared" si="3" ref="E17:E40">D17/C17*100</f>
        <v>35.695975390925405</v>
      </c>
      <c r="F17" s="52">
        <f aca="true" t="shared" si="4" ref="F17:F22">I17+L17+O17+R17+U17+X17+AA17+AD17</f>
        <v>280.6</v>
      </c>
      <c r="G17" s="52">
        <f>J17+M17+P17+S17+V17+Y17+AB17+AE17+0.3</f>
        <v>96.8</v>
      </c>
      <c r="H17" s="51">
        <f aca="true" t="shared" si="5" ref="H17:H39">G17/F17*100</f>
        <v>34.497505345687806</v>
      </c>
      <c r="I17" s="52">
        <v>120</v>
      </c>
      <c r="J17" s="52">
        <v>39.5</v>
      </c>
      <c r="K17" s="51">
        <f aca="true" t="shared" si="6" ref="K17:K39">J17/I17*100</f>
        <v>32.916666666666664</v>
      </c>
      <c r="L17" s="52">
        <v>4.1</v>
      </c>
      <c r="M17" s="52">
        <v>4</v>
      </c>
      <c r="N17" s="51">
        <f aca="true" t="shared" si="7" ref="N17:N39">M17/L17*100</f>
        <v>97.56097560975611</v>
      </c>
      <c r="O17" s="52">
        <v>44.5</v>
      </c>
      <c r="P17" s="54">
        <v>2.8</v>
      </c>
      <c r="Q17" s="51">
        <f>P17/O17*100</f>
        <v>6.2921348314606735</v>
      </c>
      <c r="R17" s="52">
        <v>105</v>
      </c>
      <c r="S17" s="52">
        <v>50.2</v>
      </c>
      <c r="T17" s="51">
        <f aca="true" t="shared" si="8" ref="T17:T39">S17/R17*100</f>
        <v>47.80952380952381</v>
      </c>
      <c r="U17" s="52">
        <v>3.5</v>
      </c>
      <c r="V17" s="52">
        <v>0</v>
      </c>
      <c r="W17" s="51">
        <f aca="true" t="shared" si="9" ref="W17:W39">V17/U17*100</f>
        <v>0</v>
      </c>
      <c r="X17" s="52"/>
      <c r="Y17" s="52"/>
      <c r="Z17" s="51" t="e">
        <f aca="true" t="shared" si="10" ref="Z17:Z39">Y17/X17*100</f>
        <v>#DIV/0!</v>
      </c>
      <c r="AA17" s="52">
        <v>3.5</v>
      </c>
      <c r="AB17" s="52">
        <v>0</v>
      </c>
      <c r="AC17" s="51">
        <f aca="true" t="shared" si="11" ref="AC17:AC39">AB17/AA17*100</f>
        <v>0</v>
      </c>
      <c r="AD17" s="52"/>
      <c r="AE17" s="52"/>
      <c r="AF17" s="51" t="e">
        <f aca="true" t="shared" si="12" ref="AF17:AF39">AE17/AD17*100</f>
        <v>#DIV/0!</v>
      </c>
      <c r="AG17" s="52">
        <v>2055.4</v>
      </c>
      <c r="AH17" s="52">
        <v>736.2</v>
      </c>
      <c r="AI17" s="51">
        <f aca="true" t="shared" si="13" ref="AI17:AI39">AH17/AG17*100</f>
        <v>35.81784567480783</v>
      </c>
      <c r="AJ17" s="51">
        <v>1635.3</v>
      </c>
      <c r="AK17" s="51">
        <v>717</v>
      </c>
      <c r="AL17" s="51">
        <f aca="true" t="shared" si="14" ref="AL17:AL39">AK17/AJ17*100</f>
        <v>43.845166024582646</v>
      </c>
      <c r="AM17" s="51">
        <v>0</v>
      </c>
      <c r="AN17" s="51">
        <v>0</v>
      </c>
      <c r="AO17" s="51" t="e">
        <f aca="true" t="shared" si="15" ref="AO17:AO39">AN17/AM17*100</f>
        <v>#DIV/0!</v>
      </c>
      <c r="AP17" s="52">
        <v>0</v>
      </c>
      <c r="AQ17" s="52">
        <v>0</v>
      </c>
      <c r="AR17" s="51" t="e">
        <f aca="true" t="shared" si="16" ref="AR17:AR39">AQ17/AP17*100</f>
        <v>#DIV/0!</v>
      </c>
      <c r="AS17" s="52">
        <v>4.6</v>
      </c>
      <c r="AT17" s="52">
        <v>2.5</v>
      </c>
      <c r="AU17" s="51">
        <f aca="true" t="shared" si="17" ref="AU17:AU39">AT17/AS17*100</f>
        <v>54.34782608695653</v>
      </c>
      <c r="AV17" s="52">
        <v>2340.6</v>
      </c>
      <c r="AW17" s="52">
        <v>546.9</v>
      </c>
      <c r="AX17" s="51">
        <f t="shared" si="0"/>
        <v>23.365803640092285</v>
      </c>
      <c r="AY17" s="52">
        <v>547.5</v>
      </c>
      <c r="AZ17" s="52">
        <v>179.5</v>
      </c>
      <c r="BA17" s="51">
        <f aca="true" t="shared" si="18" ref="BA17:BA39">AZ17/AY17*100</f>
        <v>32.785388127853885</v>
      </c>
      <c r="BB17" s="51">
        <v>537.5</v>
      </c>
      <c r="BC17" s="52">
        <v>174.5</v>
      </c>
      <c r="BD17" s="51">
        <f aca="true" t="shared" si="19" ref="BD17:BD39">BC17/BB17*100</f>
        <v>32.46511627906977</v>
      </c>
      <c r="BE17" s="52">
        <v>676.3</v>
      </c>
      <c r="BF17" s="52">
        <v>60</v>
      </c>
      <c r="BG17" s="51">
        <f aca="true" t="shared" si="20" ref="BG17:BG39">BF17/BE17*100</f>
        <v>8.871802454532013</v>
      </c>
      <c r="BH17" s="52">
        <v>89.1</v>
      </c>
      <c r="BI17" s="55">
        <v>24.7</v>
      </c>
      <c r="BJ17" s="51">
        <f aca="true" t="shared" si="21" ref="BJ17:BJ39">BI17/BH17*100</f>
        <v>27.72166105499439</v>
      </c>
      <c r="BK17" s="52">
        <v>964.7</v>
      </c>
      <c r="BL17" s="52">
        <v>266.9</v>
      </c>
      <c r="BM17" s="51">
        <f aca="true" t="shared" si="22" ref="BM17:BM39">BL17/BK17*100</f>
        <v>27.666632113610447</v>
      </c>
      <c r="BN17" s="53">
        <v>647.6</v>
      </c>
      <c r="BO17" s="53">
        <v>187.4</v>
      </c>
      <c r="BP17" s="51">
        <f aca="true" t="shared" si="23" ref="BP17:BP39">BO17/BN17*100</f>
        <v>28.937615812229772</v>
      </c>
      <c r="BQ17" s="53">
        <v>147.2</v>
      </c>
      <c r="BR17" s="53">
        <v>61.6</v>
      </c>
      <c r="BS17" s="51">
        <f aca="true" t="shared" si="24" ref="BS17:BS39">BR17/BQ17*100</f>
        <v>41.84782608695652</v>
      </c>
      <c r="BT17" s="52">
        <v>0</v>
      </c>
      <c r="BU17" s="53">
        <v>0</v>
      </c>
      <c r="BV17" s="51" t="e">
        <f aca="true" t="shared" si="25" ref="BV17:BV39">BU17/BT17*100</f>
        <v>#DIV/0!</v>
      </c>
      <c r="BW17" s="51">
        <f t="shared" si="1"/>
        <v>0</v>
      </c>
      <c r="BX17" s="51">
        <f aca="true" t="shared" si="26" ref="BX17:BX40">SUM(D17-AW17)</f>
        <v>288.6</v>
      </c>
      <c r="BY17" s="51"/>
      <c r="BZ17" s="2"/>
      <c r="CA17" s="2"/>
      <c r="CB17" s="2"/>
      <c r="CC17" s="2"/>
      <c r="CD17" s="2"/>
      <c r="CE17" s="2"/>
      <c r="CF17" s="2"/>
      <c r="CG17" s="2"/>
    </row>
    <row r="18" spans="1:85" ht="12.75">
      <c r="A18" s="49">
        <v>3</v>
      </c>
      <c r="B18" s="50" t="s">
        <v>41</v>
      </c>
      <c r="C18" s="51">
        <f t="shared" si="2"/>
        <v>2681.8</v>
      </c>
      <c r="D18" s="51">
        <f aca="true" t="shared" si="27" ref="D18:D39">G18+AH18+AT18</f>
        <v>955.2</v>
      </c>
      <c r="E18" s="51">
        <f t="shared" si="3"/>
        <v>35.617868595719294</v>
      </c>
      <c r="F18" s="52">
        <f t="shared" si="4"/>
        <v>161.4</v>
      </c>
      <c r="G18" s="52">
        <f>J18+M18+P18+S18+V18+Y18+AB18+AE18+0.5</f>
        <v>37.7</v>
      </c>
      <c r="H18" s="51">
        <f t="shared" si="5"/>
        <v>23.35811648079306</v>
      </c>
      <c r="I18" s="52">
        <v>67.5</v>
      </c>
      <c r="J18" s="52">
        <v>29.2</v>
      </c>
      <c r="K18" s="51">
        <f t="shared" si="6"/>
        <v>43.25925925925926</v>
      </c>
      <c r="L18" s="52">
        <v>0</v>
      </c>
      <c r="M18" s="52">
        <v>0</v>
      </c>
      <c r="N18" s="51" t="e">
        <f t="shared" si="7"/>
        <v>#DIV/0!</v>
      </c>
      <c r="O18" s="52">
        <v>62.5</v>
      </c>
      <c r="P18" s="52">
        <v>3.9</v>
      </c>
      <c r="Q18" s="51">
        <f aca="true" t="shared" si="28" ref="Q18:Q39">P18/O18*100</f>
        <v>6.239999999999999</v>
      </c>
      <c r="R18" s="52">
        <v>22</v>
      </c>
      <c r="S18" s="52">
        <v>3.6</v>
      </c>
      <c r="T18" s="51">
        <f t="shared" si="8"/>
        <v>16.363636363636363</v>
      </c>
      <c r="U18" s="52">
        <v>6</v>
      </c>
      <c r="V18" s="52">
        <v>0.5</v>
      </c>
      <c r="W18" s="51">
        <f t="shared" si="9"/>
        <v>8.333333333333332</v>
      </c>
      <c r="X18" s="52"/>
      <c r="Y18" s="52"/>
      <c r="Z18" s="51" t="e">
        <f t="shared" si="10"/>
        <v>#DIV/0!</v>
      </c>
      <c r="AA18" s="52">
        <v>3.4</v>
      </c>
      <c r="AB18" s="52">
        <v>0</v>
      </c>
      <c r="AC18" s="51">
        <f t="shared" si="11"/>
        <v>0</v>
      </c>
      <c r="AD18" s="52"/>
      <c r="AE18" s="52"/>
      <c r="AF18" s="51" t="e">
        <f t="shared" si="12"/>
        <v>#DIV/0!</v>
      </c>
      <c r="AG18" s="52">
        <v>2516.6</v>
      </c>
      <c r="AH18" s="55">
        <v>917.5</v>
      </c>
      <c r="AI18" s="51">
        <f t="shared" si="13"/>
        <v>36.45791941508384</v>
      </c>
      <c r="AJ18" s="51">
        <v>1999.4</v>
      </c>
      <c r="AK18" s="51">
        <v>879.5</v>
      </c>
      <c r="AL18" s="51">
        <f t="shared" si="14"/>
        <v>43.98819645893768</v>
      </c>
      <c r="AM18" s="51">
        <v>0</v>
      </c>
      <c r="AN18" s="51">
        <v>0</v>
      </c>
      <c r="AO18" s="51" t="e">
        <f t="shared" si="15"/>
        <v>#DIV/0!</v>
      </c>
      <c r="AP18" s="52">
        <v>0</v>
      </c>
      <c r="AQ18" s="52">
        <v>0</v>
      </c>
      <c r="AR18" s="51" t="e">
        <f t="shared" si="16"/>
        <v>#DIV/0!</v>
      </c>
      <c r="AS18" s="52">
        <v>3.8</v>
      </c>
      <c r="AT18" s="52">
        <v>0</v>
      </c>
      <c r="AU18" s="51">
        <f t="shared" si="17"/>
        <v>0</v>
      </c>
      <c r="AV18" s="52">
        <v>2681.8</v>
      </c>
      <c r="AW18" s="52">
        <v>574.5</v>
      </c>
      <c r="AX18" s="51">
        <f t="shared" si="0"/>
        <v>21.422179133417853</v>
      </c>
      <c r="AY18" s="52">
        <v>620.4</v>
      </c>
      <c r="AZ18" s="52">
        <v>191.8</v>
      </c>
      <c r="BA18" s="51">
        <f t="shared" si="18"/>
        <v>30.91553836234688</v>
      </c>
      <c r="BB18" s="51">
        <v>613.2</v>
      </c>
      <c r="BC18" s="52">
        <v>189.5</v>
      </c>
      <c r="BD18" s="51">
        <f t="shared" si="19"/>
        <v>30.903457273320285</v>
      </c>
      <c r="BE18" s="52">
        <v>631.4</v>
      </c>
      <c r="BF18" s="52">
        <v>0</v>
      </c>
      <c r="BG18" s="51">
        <f t="shared" si="20"/>
        <v>0</v>
      </c>
      <c r="BH18" s="52">
        <v>139.1</v>
      </c>
      <c r="BI18" s="52">
        <v>31.4</v>
      </c>
      <c r="BJ18" s="51">
        <f t="shared" si="21"/>
        <v>22.573687994248743</v>
      </c>
      <c r="BK18" s="52">
        <v>1174.3</v>
      </c>
      <c r="BL18" s="52">
        <v>324.1</v>
      </c>
      <c r="BM18" s="51">
        <f t="shared" si="22"/>
        <v>27.59942093161884</v>
      </c>
      <c r="BN18" s="53">
        <v>661.6</v>
      </c>
      <c r="BO18" s="53">
        <v>195.6</v>
      </c>
      <c r="BP18" s="51">
        <f t="shared" si="23"/>
        <v>29.56469165659008</v>
      </c>
      <c r="BQ18" s="53">
        <v>224.2</v>
      </c>
      <c r="BR18" s="53">
        <v>71.4</v>
      </c>
      <c r="BS18" s="51">
        <f t="shared" si="24"/>
        <v>31.846565566458523</v>
      </c>
      <c r="BT18" s="52">
        <v>0</v>
      </c>
      <c r="BU18" s="53">
        <v>0</v>
      </c>
      <c r="BV18" s="51" t="e">
        <f t="shared" si="25"/>
        <v>#DIV/0!</v>
      </c>
      <c r="BW18" s="51">
        <f t="shared" si="1"/>
        <v>0</v>
      </c>
      <c r="BX18" s="51">
        <f t="shared" si="26"/>
        <v>380.70000000000005</v>
      </c>
      <c r="BY18" s="51"/>
      <c r="BZ18" s="2"/>
      <c r="CA18" s="2"/>
      <c r="CB18" s="2"/>
      <c r="CC18" s="2"/>
      <c r="CD18" s="2"/>
      <c r="CE18" s="2"/>
      <c r="CF18" s="2"/>
      <c r="CG18" s="2"/>
    </row>
    <row r="19" spans="1:85" ht="12.75">
      <c r="A19" s="49">
        <v>4</v>
      </c>
      <c r="B19" s="50" t="s">
        <v>42</v>
      </c>
      <c r="C19" s="51">
        <f t="shared" si="2"/>
        <v>1975.8999999999999</v>
      </c>
      <c r="D19" s="51">
        <f t="shared" si="27"/>
        <v>681.5</v>
      </c>
      <c r="E19" s="51">
        <f t="shared" si="3"/>
        <v>34.490611873070506</v>
      </c>
      <c r="F19" s="52">
        <f t="shared" si="4"/>
        <v>401.9</v>
      </c>
      <c r="G19" s="52">
        <f>J19+M19+P19+S19+V19+Y19+AB19+AE19+0.6</f>
        <v>126.50000000000001</v>
      </c>
      <c r="H19" s="51">
        <f t="shared" si="5"/>
        <v>31.475491415775075</v>
      </c>
      <c r="I19" s="52">
        <v>277.5</v>
      </c>
      <c r="J19" s="52">
        <v>112.9</v>
      </c>
      <c r="K19" s="51">
        <f t="shared" si="6"/>
        <v>40.68468468468468</v>
      </c>
      <c r="L19" s="52">
        <v>0</v>
      </c>
      <c r="M19" s="52">
        <v>0</v>
      </c>
      <c r="N19" s="51" t="e">
        <f t="shared" si="7"/>
        <v>#DIV/0!</v>
      </c>
      <c r="O19" s="52">
        <v>29</v>
      </c>
      <c r="P19" s="52">
        <v>0.9</v>
      </c>
      <c r="Q19" s="51">
        <f t="shared" si="28"/>
        <v>3.103448275862069</v>
      </c>
      <c r="R19" s="52">
        <v>80</v>
      </c>
      <c r="S19" s="52">
        <v>10.7</v>
      </c>
      <c r="T19" s="51">
        <f t="shared" si="8"/>
        <v>13.374999999999998</v>
      </c>
      <c r="U19" s="52">
        <v>12</v>
      </c>
      <c r="V19" s="52">
        <v>1.4</v>
      </c>
      <c r="W19" s="51">
        <f t="shared" si="9"/>
        <v>11.666666666666666</v>
      </c>
      <c r="X19" s="52"/>
      <c r="Y19" s="52"/>
      <c r="Z19" s="51" t="e">
        <f t="shared" si="10"/>
        <v>#DIV/0!</v>
      </c>
      <c r="AA19" s="52">
        <v>3.4</v>
      </c>
      <c r="AB19" s="52">
        <v>0</v>
      </c>
      <c r="AC19" s="51">
        <f t="shared" si="11"/>
        <v>0</v>
      </c>
      <c r="AD19" s="52"/>
      <c r="AE19" s="52"/>
      <c r="AF19" s="51" t="e">
        <f t="shared" si="12"/>
        <v>#DIV/0!</v>
      </c>
      <c r="AG19" s="52">
        <v>1569.7</v>
      </c>
      <c r="AH19" s="52">
        <v>553.8</v>
      </c>
      <c r="AI19" s="51">
        <f t="shared" si="13"/>
        <v>35.28062687137669</v>
      </c>
      <c r="AJ19" s="51">
        <v>1193.5</v>
      </c>
      <c r="AK19" s="51">
        <v>520.2</v>
      </c>
      <c r="AL19" s="51">
        <f t="shared" si="14"/>
        <v>43.58609132802682</v>
      </c>
      <c r="AM19" s="51">
        <v>18.3</v>
      </c>
      <c r="AN19" s="56">
        <v>14.5</v>
      </c>
      <c r="AO19" s="51">
        <f t="shared" si="15"/>
        <v>79.23497267759562</v>
      </c>
      <c r="AP19" s="52">
        <v>0</v>
      </c>
      <c r="AQ19" s="52">
        <v>0</v>
      </c>
      <c r="AR19" s="51" t="e">
        <f t="shared" si="16"/>
        <v>#DIV/0!</v>
      </c>
      <c r="AS19" s="52">
        <v>4.3</v>
      </c>
      <c r="AT19" s="52">
        <v>1.2</v>
      </c>
      <c r="AU19" s="51">
        <f t="shared" si="17"/>
        <v>27.906976744186046</v>
      </c>
      <c r="AV19" s="52">
        <v>1996.3</v>
      </c>
      <c r="AW19" s="52">
        <v>542.4</v>
      </c>
      <c r="AX19" s="51">
        <f t="shared" si="0"/>
        <v>27.170264990231928</v>
      </c>
      <c r="AY19" s="52">
        <v>558.3</v>
      </c>
      <c r="AZ19" s="52">
        <v>208.1</v>
      </c>
      <c r="BA19" s="51">
        <f t="shared" si="18"/>
        <v>37.27386709654308</v>
      </c>
      <c r="BB19" s="51">
        <v>550.7</v>
      </c>
      <c r="BC19" s="52">
        <v>205.5</v>
      </c>
      <c r="BD19" s="51">
        <f t="shared" si="19"/>
        <v>37.316143090611945</v>
      </c>
      <c r="BE19" s="52">
        <v>371.7</v>
      </c>
      <c r="BF19" s="52">
        <v>0</v>
      </c>
      <c r="BG19" s="51">
        <f t="shared" si="20"/>
        <v>0</v>
      </c>
      <c r="BH19" s="52">
        <v>141</v>
      </c>
      <c r="BI19" s="52">
        <v>48.3</v>
      </c>
      <c r="BJ19" s="51">
        <f t="shared" si="21"/>
        <v>34.25531914893617</v>
      </c>
      <c r="BK19" s="52">
        <v>865</v>
      </c>
      <c r="BL19" s="52">
        <v>273.6</v>
      </c>
      <c r="BM19" s="51">
        <f t="shared" si="22"/>
        <v>31.63005780346821</v>
      </c>
      <c r="BN19" s="53">
        <v>593.8</v>
      </c>
      <c r="BO19" s="53">
        <v>182.3</v>
      </c>
      <c r="BP19" s="51">
        <f t="shared" si="23"/>
        <v>30.700572583361406</v>
      </c>
      <c r="BQ19" s="53">
        <v>102.2</v>
      </c>
      <c r="BR19" s="53">
        <v>31</v>
      </c>
      <c r="BS19" s="51">
        <f t="shared" si="24"/>
        <v>30.332681017612522</v>
      </c>
      <c r="BT19" s="52">
        <v>0</v>
      </c>
      <c r="BU19" s="53">
        <v>0</v>
      </c>
      <c r="BV19" s="51" t="e">
        <f t="shared" si="25"/>
        <v>#DIV/0!</v>
      </c>
      <c r="BW19" s="51">
        <f t="shared" si="1"/>
        <v>-20.40000000000009</v>
      </c>
      <c r="BX19" s="51">
        <f t="shared" si="26"/>
        <v>139.10000000000002</v>
      </c>
      <c r="BY19" s="51"/>
      <c r="BZ19" s="2"/>
      <c r="CA19" s="2"/>
      <c r="CB19" s="2"/>
      <c r="CC19" s="2"/>
      <c r="CD19" s="2"/>
      <c r="CE19" s="2"/>
      <c r="CF19" s="2"/>
      <c r="CG19" s="2"/>
    </row>
    <row r="20" spans="1:85" ht="12.75">
      <c r="A20" s="49">
        <v>5</v>
      </c>
      <c r="B20" s="50" t="s">
        <v>43</v>
      </c>
      <c r="C20" s="51">
        <f t="shared" si="2"/>
        <v>2117.2999999999997</v>
      </c>
      <c r="D20" s="51">
        <f t="shared" si="27"/>
        <v>845.9</v>
      </c>
      <c r="E20" s="51">
        <f t="shared" si="3"/>
        <v>39.95182543805791</v>
      </c>
      <c r="F20" s="52">
        <f t="shared" si="4"/>
        <v>243.10000000000002</v>
      </c>
      <c r="G20" s="52">
        <f>J20+M20+P20+S20+V20+Y20+AB20+AE20+0.5</f>
        <v>177.89999999999998</v>
      </c>
      <c r="H20" s="51">
        <f t="shared" si="5"/>
        <v>73.17976141505552</v>
      </c>
      <c r="I20" s="52">
        <v>87</v>
      </c>
      <c r="J20" s="52">
        <v>41.4</v>
      </c>
      <c r="K20" s="51">
        <f t="shared" si="6"/>
        <v>47.58620689655172</v>
      </c>
      <c r="L20" s="52">
        <v>0</v>
      </c>
      <c r="M20" s="52">
        <v>0</v>
      </c>
      <c r="N20" s="51" t="e">
        <f t="shared" si="7"/>
        <v>#DIV/0!</v>
      </c>
      <c r="O20" s="52">
        <v>38.8</v>
      </c>
      <c r="P20" s="52">
        <v>10.2</v>
      </c>
      <c r="Q20" s="51">
        <f t="shared" si="28"/>
        <v>26.288659793814436</v>
      </c>
      <c r="R20" s="52">
        <v>109</v>
      </c>
      <c r="S20" s="52">
        <v>97.8</v>
      </c>
      <c r="T20" s="51">
        <f t="shared" si="8"/>
        <v>89.72477064220183</v>
      </c>
      <c r="U20" s="52">
        <v>1.3</v>
      </c>
      <c r="V20" s="52">
        <v>23.6</v>
      </c>
      <c r="W20" s="51">
        <f t="shared" si="9"/>
        <v>1815.3846153846152</v>
      </c>
      <c r="X20" s="52"/>
      <c r="Y20" s="52"/>
      <c r="Z20" s="51" t="e">
        <f t="shared" si="10"/>
        <v>#DIV/0!</v>
      </c>
      <c r="AA20" s="52">
        <v>7</v>
      </c>
      <c r="AB20" s="52">
        <v>4.4</v>
      </c>
      <c r="AC20" s="51">
        <f t="shared" si="11"/>
        <v>62.85714285714287</v>
      </c>
      <c r="AD20" s="52"/>
      <c r="AE20" s="52"/>
      <c r="AF20" s="51" t="e">
        <f t="shared" si="12"/>
        <v>#DIV/0!</v>
      </c>
      <c r="AG20" s="52">
        <v>1870.6</v>
      </c>
      <c r="AH20" s="52">
        <v>666</v>
      </c>
      <c r="AI20" s="51">
        <f t="shared" si="13"/>
        <v>35.60354966320966</v>
      </c>
      <c r="AJ20" s="51">
        <v>1198.7</v>
      </c>
      <c r="AK20" s="51">
        <v>525.3</v>
      </c>
      <c r="AL20" s="51">
        <f t="shared" si="14"/>
        <v>43.82247434720947</v>
      </c>
      <c r="AM20" s="51">
        <v>345.8</v>
      </c>
      <c r="AN20" s="51">
        <v>121.6</v>
      </c>
      <c r="AO20" s="51">
        <f t="shared" si="15"/>
        <v>35.16483516483516</v>
      </c>
      <c r="AP20" s="52">
        <v>0</v>
      </c>
      <c r="AQ20" s="52">
        <v>0</v>
      </c>
      <c r="AR20" s="51" t="e">
        <f t="shared" si="16"/>
        <v>#DIV/0!</v>
      </c>
      <c r="AS20" s="52">
        <v>3.6</v>
      </c>
      <c r="AT20" s="52">
        <v>2</v>
      </c>
      <c r="AU20" s="51">
        <f t="shared" si="17"/>
        <v>55.55555555555556</v>
      </c>
      <c r="AV20" s="52">
        <v>2129.1</v>
      </c>
      <c r="AW20" s="52">
        <v>587.1</v>
      </c>
      <c r="AX20" s="51">
        <f t="shared" si="0"/>
        <v>27.575031703536705</v>
      </c>
      <c r="AY20" s="52">
        <v>579.9</v>
      </c>
      <c r="AZ20" s="52">
        <v>183.5</v>
      </c>
      <c r="BA20" s="51">
        <f t="shared" si="18"/>
        <v>31.643386790826007</v>
      </c>
      <c r="BB20" s="51">
        <v>570.9</v>
      </c>
      <c r="BC20" s="52">
        <v>179.5</v>
      </c>
      <c r="BD20" s="51">
        <f t="shared" si="19"/>
        <v>31.441583464704852</v>
      </c>
      <c r="BE20" s="52">
        <v>343.9</v>
      </c>
      <c r="BF20" s="52">
        <v>4</v>
      </c>
      <c r="BG20" s="51">
        <f t="shared" si="20"/>
        <v>1.1631288165164293</v>
      </c>
      <c r="BH20" s="52">
        <v>101.7</v>
      </c>
      <c r="BI20" s="52">
        <v>39.5</v>
      </c>
      <c r="BJ20" s="51">
        <f t="shared" si="21"/>
        <v>38.83972468043264</v>
      </c>
      <c r="BK20" s="52">
        <v>1044.8</v>
      </c>
      <c r="BL20" s="52">
        <v>348.3</v>
      </c>
      <c r="BM20" s="51">
        <f t="shared" si="22"/>
        <v>33.33652373660031</v>
      </c>
      <c r="BN20" s="53">
        <v>557.6</v>
      </c>
      <c r="BO20" s="53">
        <v>196.8</v>
      </c>
      <c r="BP20" s="51">
        <f t="shared" si="23"/>
        <v>35.294117647058826</v>
      </c>
      <c r="BQ20" s="53">
        <v>203.9</v>
      </c>
      <c r="BR20" s="53">
        <v>69.9</v>
      </c>
      <c r="BS20" s="51">
        <f t="shared" si="24"/>
        <v>34.2815105443845</v>
      </c>
      <c r="BT20" s="52">
        <v>0</v>
      </c>
      <c r="BU20" s="53">
        <v>0</v>
      </c>
      <c r="BV20" s="51" t="e">
        <f t="shared" si="25"/>
        <v>#DIV/0!</v>
      </c>
      <c r="BW20" s="51">
        <f t="shared" si="1"/>
        <v>-11.800000000000182</v>
      </c>
      <c r="BX20" s="51">
        <f t="shared" si="26"/>
        <v>258.79999999999995</v>
      </c>
      <c r="BY20" s="51"/>
      <c r="BZ20" s="2"/>
      <c r="CA20" s="2"/>
      <c r="CB20" s="2"/>
      <c r="CC20" s="2"/>
      <c r="CD20" s="2"/>
      <c r="CE20" s="2"/>
      <c r="CF20" s="2"/>
      <c r="CG20" s="2"/>
    </row>
    <row r="21" spans="1:85" ht="12.75">
      <c r="A21" s="49">
        <v>6</v>
      </c>
      <c r="B21" s="50" t="s">
        <v>44</v>
      </c>
      <c r="C21" s="51">
        <f t="shared" si="2"/>
        <v>2392.1000000000004</v>
      </c>
      <c r="D21" s="51">
        <f t="shared" si="27"/>
        <v>930.9</v>
      </c>
      <c r="E21" s="51">
        <f t="shared" si="3"/>
        <v>38.91559717403118</v>
      </c>
      <c r="F21" s="52">
        <f t="shared" si="4"/>
        <v>139.9</v>
      </c>
      <c r="G21" s="52">
        <f>J21+M21+P21+S21+V21+Y21+AB21+AE21+66.4</f>
        <v>112.1</v>
      </c>
      <c r="H21" s="51">
        <f t="shared" si="5"/>
        <v>80.12866333095067</v>
      </c>
      <c r="I21" s="52">
        <v>67.5</v>
      </c>
      <c r="J21" s="52">
        <v>26.7</v>
      </c>
      <c r="K21" s="51">
        <f t="shared" si="6"/>
        <v>39.55555555555556</v>
      </c>
      <c r="L21" s="52">
        <v>0</v>
      </c>
      <c r="M21" s="52">
        <v>0.3</v>
      </c>
      <c r="N21" s="51" t="e">
        <f t="shared" si="7"/>
        <v>#DIV/0!</v>
      </c>
      <c r="O21" s="52">
        <v>32.8</v>
      </c>
      <c r="P21" s="52">
        <v>6.3</v>
      </c>
      <c r="Q21" s="51">
        <f t="shared" si="28"/>
        <v>19.20731707317073</v>
      </c>
      <c r="R21" s="52">
        <v>22.2</v>
      </c>
      <c r="S21" s="52">
        <v>10</v>
      </c>
      <c r="T21" s="51">
        <f t="shared" si="8"/>
        <v>45.04504504504504</v>
      </c>
      <c r="U21" s="52">
        <v>14</v>
      </c>
      <c r="V21" s="52">
        <v>2.4</v>
      </c>
      <c r="W21" s="51">
        <f t="shared" si="9"/>
        <v>17.142857142857142</v>
      </c>
      <c r="X21" s="52"/>
      <c r="Y21" s="52"/>
      <c r="Z21" s="51" t="e">
        <f t="shared" si="10"/>
        <v>#DIV/0!</v>
      </c>
      <c r="AA21" s="52">
        <v>3.4</v>
      </c>
      <c r="AB21" s="52">
        <v>0</v>
      </c>
      <c r="AC21" s="51">
        <f t="shared" si="11"/>
        <v>0</v>
      </c>
      <c r="AD21" s="52"/>
      <c r="AE21" s="52"/>
      <c r="AF21" s="51" t="e">
        <f t="shared" si="12"/>
        <v>#DIV/0!</v>
      </c>
      <c r="AG21" s="52">
        <v>2246.8</v>
      </c>
      <c r="AH21" s="52">
        <v>817.5</v>
      </c>
      <c r="AI21" s="51">
        <f t="shared" si="13"/>
        <v>36.38508100409471</v>
      </c>
      <c r="AJ21" s="51">
        <v>1746.1</v>
      </c>
      <c r="AK21" s="51">
        <v>768.1</v>
      </c>
      <c r="AL21" s="51">
        <f t="shared" si="14"/>
        <v>43.98946223011283</v>
      </c>
      <c r="AM21" s="51">
        <v>86.3</v>
      </c>
      <c r="AN21" s="51">
        <v>30.3</v>
      </c>
      <c r="AO21" s="51">
        <f t="shared" si="15"/>
        <v>35.11008111239861</v>
      </c>
      <c r="AP21" s="52">
        <v>0</v>
      </c>
      <c r="AQ21" s="52">
        <v>0</v>
      </c>
      <c r="AR21" s="51" t="e">
        <f t="shared" si="16"/>
        <v>#DIV/0!</v>
      </c>
      <c r="AS21" s="52">
        <v>5.4</v>
      </c>
      <c r="AT21" s="52">
        <v>1.3</v>
      </c>
      <c r="AU21" s="51">
        <f>AT21/AS21*100</f>
        <v>24.074074074074073</v>
      </c>
      <c r="AV21" s="52">
        <v>2399.4</v>
      </c>
      <c r="AW21" s="52">
        <v>599.1</v>
      </c>
      <c r="AX21" s="51">
        <f t="shared" si="0"/>
        <v>24.968742185546386</v>
      </c>
      <c r="AY21" s="52">
        <v>522.9</v>
      </c>
      <c r="AZ21" s="52">
        <v>186.1</v>
      </c>
      <c r="BA21" s="51">
        <f t="shared" si="18"/>
        <v>35.58997896347294</v>
      </c>
      <c r="BB21" s="51">
        <v>514.7</v>
      </c>
      <c r="BC21" s="52">
        <v>183</v>
      </c>
      <c r="BD21" s="51">
        <f t="shared" si="19"/>
        <v>35.55469205362346</v>
      </c>
      <c r="BE21" s="52">
        <v>473</v>
      </c>
      <c r="BF21" s="52">
        <v>22.1</v>
      </c>
      <c r="BG21" s="51">
        <f t="shared" si="20"/>
        <v>4.6723044397463</v>
      </c>
      <c r="BH21" s="52">
        <v>140.4</v>
      </c>
      <c r="BI21" s="52">
        <v>26.1</v>
      </c>
      <c r="BJ21" s="51">
        <f t="shared" si="21"/>
        <v>18.58974358974359</v>
      </c>
      <c r="BK21" s="52">
        <v>1203.2</v>
      </c>
      <c r="BL21" s="52">
        <v>351.6</v>
      </c>
      <c r="BM21" s="51">
        <f t="shared" si="22"/>
        <v>29.222074468085108</v>
      </c>
      <c r="BN21" s="53">
        <v>952.1</v>
      </c>
      <c r="BO21" s="57">
        <v>299.5</v>
      </c>
      <c r="BP21" s="51">
        <f t="shared" si="23"/>
        <v>31.45677975002626</v>
      </c>
      <c r="BQ21" s="53">
        <v>26.9</v>
      </c>
      <c r="BR21" s="53">
        <v>5.6</v>
      </c>
      <c r="BS21" s="51">
        <f t="shared" si="24"/>
        <v>20.817843866171003</v>
      </c>
      <c r="BT21" s="52">
        <v>0</v>
      </c>
      <c r="BU21" s="53">
        <v>0</v>
      </c>
      <c r="BV21" s="51" t="e">
        <f t="shared" si="25"/>
        <v>#DIV/0!</v>
      </c>
      <c r="BW21" s="51">
        <f t="shared" si="1"/>
        <v>-7.299999999999727</v>
      </c>
      <c r="BX21" s="51">
        <f t="shared" si="26"/>
        <v>331.79999999999995</v>
      </c>
      <c r="BY21" s="51"/>
      <c r="BZ21" s="2"/>
      <c r="CA21" s="2"/>
      <c r="CB21" s="2"/>
      <c r="CC21" s="2"/>
      <c r="CD21" s="2"/>
      <c r="CE21" s="2"/>
      <c r="CF21" s="2"/>
      <c r="CG21" s="2"/>
    </row>
    <row r="22" spans="1:85" ht="12.75">
      <c r="A22" s="49">
        <v>7</v>
      </c>
      <c r="B22" s="50" t="s">
        <v>45</v>
      </c>
      <c r="C22" s="51">
        <f t="shared" si="2"/>
        <v>2217.3999999999996</v>
      </c>
      <c r="D22" s="51">
        <f t="shared" si="27"/>
        <v>803.5</v>
      </c>
      <c r="E22" s="51">
        <f t="shared" si="3"/>
        <v>36.2361324073239</v>
      </c>
      <c r="F22" s="52">
        <f t="shared" si="4"/>
        <v>103.69999999999999</v>
      </c>
      <c r="G22" s="52">
        <f>J22+M22+P22+S22+V22+Y22+AB22+AE22+0.3</f>
        <v>34.099999999999994</v>
      </c>
      <c r="H22" s="51">
        <f t="shared" si="5"/>
        <v>32.88331726133076</v>
      </c>
      <c r="I22" s="52">
        <v>37.5</v>
      </c>
      <c r="J22" s="52">
        <v>14.7</v>
      </c>
      <c r="K22" s="51">
        <f t="shared" si="6"/>
        <v>39.199999999999996</v>
      </c>
      <c r="L22" s="52">
        <v>0</v>
      </c>
      <c r="M22" s="52">
        <v>6</v>
      </c>
      <c r="N22" s="51" t="e">
        <f t="shared" si="7"/>
        <v>#DIV/0!</v>
      </c>
      <c r="O22" s="52">
        <v>32.8</v>
      </c>
      <c r="P22" s="52">
        <v>2.6</v>
      </c>
      <c r="Q22" s="51">
        <f t="shared" si="28"/>
        <v>7.926829268292685</v>
      </c>
      <c r="R22" s="52">
        <v>24.4</v>
      </c>
      <c r="S22" s="52">
        <v>4</v>
      </c>
      <c r="T22" s="51">
        <f t="shared" si="8"/>
        <v>16.393442622950822</v>
      </c>
      <c r="U22" s="52">
        <v>4</v>
      </c>
      <c r="V22" s="52">
        <v>1.4</v>
      </c>
      <c r="W22" s="51">
        <f t="shared" si="9"/>
        <v>35</v>
      </c>
      <c r="X22" s="52"/>
      <c r="Y22" s="52"/>
      <c r="Z22" s="51" t="e">
        <f t="shared" si="10"/>
        <v>#DIV/0!</v>
      </c>
      <c r="AA22" s="52">
        <v>5</v>
      </c>
      <c r="AB22" s="52">
        <v>5.1</v>
      </c>
      <c r="AC22" s="51">
        <f t="shared" si="11"/>
        <v>102</v>
      </c>
      <c r="AD22" s="52"/>
      <c r="AE22" s="52"/>
      <c r="AF22" s="51" t="e">
        <f t="shared" si="12"/>
        <v>#DIV/0!</v>
      </c>
      <c r="AG22" s="52">
        <v>2109.2</v>
      </c>
      <c r="AH22" s="52">
        <v>768.5</v>
      </c>
      <c r="AI22" s="51">
        <f t="shared" si="13"/>
        <v>36.43561539920349</v>
      </c>
      <c r="AJ22" s="51">
        <v>1559.2</v>
      </c>
      <c r="AK22" s="51">
        <v>686.5</v>
      </c>
      <c r="AL22" s="51">
        <f t="shared" si="14"/>
        <v>44.02898922524371</v>
      </c>
      <c r="AM22" s="51">
        <v>179</v>
      </c>
      <c r="AN22" s="51">
        <v>62.9</v>
      </c>
      <c r="AO22" s="51">
        <f t="shared" si="15"/>
        <v>35.13966480446927</v>
      </c>
      <c r="AP22" s="52">
        <v>0</v>
      </c>
      <c r="AQ22" s="52">
        <v>0</v>
      </c>
      <c r="AR22" s="51" t="e">
        <f t="shared" si="16"/>
        <v>#DIV/0!</v>
      </c>
      <c r="AS22" s="52">
        <v>4.5</v>
      </c>
      <c r="AT22" s="52">
        <v>0.9</v>
      </c>
      <c r="AU22" s="51">
        <f t="shared" si="17"/>
        <v>20</v>
      </c>
      <c r="AV22" s="52">
        <v>2217.4</v>
      </c>
      <c r="AW22" s="52">
        <v>458.5</v>
      </c>
      <c r="AX22" s="51">
        <f t="shared" si="0"/>
        <v>20.677369892667087</v>
      </c>
      <c r="AY22" s="52">
        <v>549.8</v>
      </c>
      <c r="AZ22" s="52">
        <v>161.8</v>
      </c>
      <c r="BA22" s="51">
        <f t="shared" si="18"/>
        <v>29.428883230265555</v>
      </c>
      <c r="BB22" s="51">
        <v>540.8</v>
      </c>
      <c r="BC22" s="52">
        <v>157.8</v>
      </c>
      <c r="BD22" s="51">
        <f t="shared" si="19"/>
        <v>29.178994082840244</v>
      </c>
      <c r="BE22" s="52">
        <v>434.8</v>
      </c>
      <c r="BF22" s="52">
        <v>37.5</v>
      </c>
      <c r="BG22" s="51">
        <f t="shared" si="20"/>
        <v>8.624655013799448</v>
      </c>
      <c r="BH22" s="52">
        <v>135</v>
      </c>
      <c r="BI22" s="52">
        <v>19.6</v>
      </c>
      <c r="BJ22" s="51">
        <f t="shared" si="21"/>
        <v>14.518518518518519</v>
      </c>
      <c r="BK22" s="52">
        <v>1038</v>
      </c>
      <c r="BL22" s="52">
        <v>228</v>
      </c>
      <c r="BM22" s="51">
        <f t="shared" si="22"/>
        <v>21.965317919075144</v>
      </c>
      <c r="BN22" s="53">
        <v>601.4</v>
      </c>
      <c r="BO22" s="53">
        <v>153.7</v>
      </c>
      <c r="BP22" s="51">
        <f t="shared" si="23"/>
        <v>25.557033588293983</v>
      </c>
      <c r="BQ22" s="53">
        <v>241.5</v>
      </c>
      <c r="BR22" s="53">
        <v>64.3</v>
      </c>
      <c r="BS22" s="51">
        <f t="shared" si="24"/>
        <v>26.625258799171842</v>
      </c>
      <c r="BT22" s="52">
        <v>0</v>
      </c>
      <c r="BU22" s="53">
        <v>0</v>
      </c>
      <c r="BV22" s="51" t="e">
        <f t="shared" si="25"/>
        <v>#DIV/0!</v>
      </c>
      <c r="BW22" s="51">
        <f t="shared" si="1"/>
        <v>0</v>
      </c>
      <c r="BX22" s="51">
        <f t="shared" si="26"/>
        <v>345</v>
      </c>
      <c r="BY22" s="51"/>
      <c r="BZ22" s="2"/>
      <c r="CA22" s="2"/>
      <c r="CB22" s="2"/>
      <c r="CC22" s="2"/>
      <c r="CD22" s="2"/>
      <c r="CE22" s="2"/>
      <c r="CF22" s="2"/>
      <c r="CG22" s="2"/>
    </row>
    <row r="23" spans="1:85" ht="12.75">
      <c r="A23" s="49">
        <v>8</v>
      </c>
      <c r="B23" s="50" t="s">
        <v>46</v>
      </c>
      <c r="C23" s="51">
        <f t="shared" si="2"/>
        <v>18414.3</v>
      </c>
      <c r="D23" s="51">
        <f t="shared" si="27"/>
        <v>8265</v>
      </c>
      <c r="E23" s="51">
        <f t="shared" si="3"/>
        <v>44.88359590101172</v>
      </c>
      <c r="F23" s="52">
        <f>I23+L23+O23+R23+U23+X23+AA23+AD23+290</f>
        <v>14843.3</v>
      </c>
      <c r="G23" s="52">
        <f>J23+M23+P23+S23+V23+Y23+AB23+AE23+491.2</f>
        <v>6268.7</v>
      </c>
      <c r="H23" s="51">
        <f t="shared" si="5"/>
        <v>42.232522417521714</v>
      </c>
      <c r="I23" s="52">
        <v>8761.4</v>
      </c>
      <c r="J23" s="52">
        <v>3676.8</v>
      </c>
      <c r="K23" s="51">
        <f t="shared" si="6"/>
        <v>41.96589586139201</v>
      </c>
      <c r="L23" s="52">
        <v>2</v>
      </c>
      <c r="M23" s="52">
        <v>6.9</v>
      </c>
      <c r="N23" s="51">
        <f t="shared" si="7"/>
        <v>345</v>
      </c>
      <c r="O23" s="52">
        <v>408.9</v>
      </c>
      <c r="P23" s="52">
        <v>94.6</v>
      </c>
      <c r="Q23" s="51">
        <f t="shared" si="28"/>
        <v>23.135240890193202</v>
      </c>
      <c r="R23" s="52">
        <v>5085</v>
      </c>
      <c r="S23" s="52">
        <v>1858</v>
      </c>
      <c r="T23" s="51">
        <f t="shared" si="8"/>
        <v>36.538839724680436</v>
      </c>
      <c r="U23" s="52">
        <v>236</v>
      </c>
      <c r="V23" s="52">
        <v>115.5</v>
      </c>
      <c r="W23" s="51">
        <f t="shared" si="9"/>
        <v>48.940677966101696</v>
      </c>
      <c r="X23" s="52"/>
      <c r="Y23" s="52"/>
      <c r="Z23" s="51" t="e">
        <f t="shared" si="10"/>
        <v>#DIV/0!</v>
      </c>
      <c r="AA23" s="52">
        <v>60</v>
      </c>
      <c r="AB23" s="52">
        <v>25.7</v>
      </c>
      <c r="AC23" s="51">
        <f t="shared" si="11"/>
        <v>42.833333333333336</v>
      </c>
      <c r="AD23" s="52"/>
      <c r="AE23" s="52"/>
      <c r="AF23" s="51" t="e">
        <f t="shared" si="12"/>
        <v>#DIV/0!</v>
      </c>
      <c r="AG23" s="52">
        <v>3352.5</v>
      </c>
      <c r="AH23" s="52">
        <v>1861.3</v>
      </c>
      <c r="AI23" s="51">
        <f t="shared" si="13"/>
        <v>55.519761372110366</v>
      </c>
      <c r="AJ23" s="56">
        <v>922.2</v>
      </c>
      <c r="AK23" s="51">
        <v>224.9</v>
      </c>
      <c r="AL23" s="51">
        <f t="shared" si="14"/>
        <v>24.38733463456951</v>
      </c>
      <c r="AM23" s="51">
        <v>1496.7</v>
      </c>
      <c r="AN23" s="51">
        <v>917.6</v>
      </c>
      <c r="AO23" s="51">
        <f t="shared" si="15"/>
        <v>61.30821139840984</v>
      </c>
      <c r="AP23" s="52">
        <v>0</v>
      </c>
      <c r="AQ23" s="52">
        <v>0</v>
      </c>
      <c r="AR23" s="51" t="e">
        <f t="shared" si="16"/>
        <v>#DIV/0!</v>
      </c>
      <c r="AS23" s="52">
        <v>218.5</v>
      </c>
      <c r="AT23" s="52">
        <v>135</v>
      </c>
      <c r="AU23" s="51">
        <f t="shared" si="17"/>
        <v>61.784897025171624</v>
      </c>
      <c r="AV23" s="52">
        <v>19078.6</v>
      </c>
      <c r="AW23" s="52">
        <v>4627.5</v>
      </c>
      <c r="AX23" s="51">
        <f t="shared" si="0"/>
        <v>24.254924365519486</v>
      </c>
      <c r="AY23" s="52">
        <v>4647.2</v>
      </c>
      <c r="AZ23" s="52">
        <v>962.6</v>
      </c>
      <c r="BA23" s="51">
        <f t="shared" si="18"/>
        <v>20.713547942847306</v>
      </c>
      <c r="BB23" s="51">
        <v>2899.1</v>
      </c>
      <c r="BC23" s="52">
        <v>950.6</v>
      </c>
      <c r="BD23" s="51">
        <f t="shared" si="19"/>
        <v>32.789486392328655</v>
      </c>
      <c r="BE23" s="52">
        <v>4326.8</v>
      </c>
      <c r="BF23" s="52">
        <v>30</v>
      </c>
      <c r="BG23" s="51">
        <f t="shared" si="20"/>
        <v>0.6933530553757973</v>
      </c>
      <c r="BH23" s="52">
        <v>4450.5</v>
      </c>
      <c r="BI23" s="52">
        <v>2065.3</v>
      </c>
      <c r="BJ23" s="51">
        <f t="shared" si="21"/>
        <v>46.4060217953039</v>
      </c>
      <c r="BK23" s="52">
        <v>3724.1</v>
      </c>
      <c r="BL23" s="52">
        <v>1445.5</v>
      </c>
      <c r="BM23" s="51">
        <f t="shared" si="22"/>
        <v>38.814747187239874</v>
      </c>
      <c r="BN23" s="58">
        <v>2529.3</v>
      </c>
      <c r="BO23" s="59">
        <v>1005.9</v>
      </c>
      <c r="BP23" s="51">
        <f t="shared" si="23"/>
        <v>39.7698968093939</v>
      </c>
      <c r="BQ23" s="59">
        <v>572.9</v>
      </c>
      <c r="BR23" s="59">
        <v>204</v>
      </c>
      <c r="BS23" s="51">
        <f t="shared" si="24"/>
        <v>35.60830860534125</v>
      </c>
      <c r="BT23" s="52">
        <v>0</v>
      </c>
      <c r="BU23" s="59">
        <v>0</v>
      </c>
      <c r="BV23" s="51" t="e">
        <f t="shared" si="25"/>
        <v>#DIV/0!</v>
      </c>
      <c r="BW23" s="51">
        <f t="shared" si="1"/>
        <v>-664.2999999999993</v>
      </c>
      <c r="BX23" s="51">
        <f t="shared" si="26"/>
        <v>3637.5</v>
      </c>
      <c r="BY23" s="51"/>
      <c r="BZ23" s="2"/>
      <c r="CA23" s="2"/>
      <c r="CB23" s="2"/>
      <c r="CC23" s="2"/>
      <c r="CD23" s="2"/>
      <c r="CE23" s="2"/>
      <c r="CF23" s="2"/>
      <c r="CG23" s="2"/>
    </row>
    <row r="24" spans="1:85" ht="12.75">
      <c r="A24" s="49">
        <v>9</v>
      </c>
      <c r="B24" s="50" t="s">
        <v>47</v>
      </c>
      <c r="C24" s="51">
        <f t="shared" si="2"/>
        <v>3119.1</v>
      </c>
      <c r="D24" s="51">
        <f t="shared" si="27"/>
        <v>1085.9</v>
      </c>
      <c r="E24" s="51">
        <f t="shared" si="3"/>
        <v>34.81452983232343</v>
      </c>
      <c r="F24" s="52">
        <f aca="true" t="shared" si="29" ref="F24:F34">I24+L24+O24+R24+U24+X24+AA24+AD24</f>
        <v>343.5</v>
      </c>
      <c r="G24" s="52">
        <f>J24+M24+P24+S24+V24+Y24+AB24+AE24+1.7</f>
        <v>100.4</v>
      </c>
      <c r="H24" s="51">
        <f t="shared" si="5"/>
        <v>29.228529839883556</v>
      </c>
      <c r="I24" s="52">
        <v>102</v>
      </c>
      <c r="J24" s="52">
        <v>38.5</v>
      </c>
      <c r="K24" s="51">
        <f t="shared" si="6"/>
        <v>37.745098039215684</v>
      </c>
      <c r="L24" s="52">
        <v>22.2</v>
      </c>
      <c r="M24" s="52">
        <v>2.2</v>
      </c>
      <c r="N24" s="51">
        <f t="shared" si="7"/>
        <v>9.909909909909912</v>
      </c>
      <c r="O24" s="52">
        <v>61</v>
      </c>
      <c r="P24" s="52">
        <v>2</v>
      </c>
      <c r="Q24" s="51">
        <f t="shared" si="28"/>
        <v>3.278688524590164</v>
      </c>
      <c r="R24" s="52">
        <v>147</v>
      </c>
      <c r="S24" s="52">
        <v>55</v>
      </c>
      <c r="T24" s="51">
        <f t="shared" si="8"/>
        <v>37.41496598639456</v>
      </c>
      <c r="U24" s="52">
        <v>7.8</v>
      </c>
      <c r="V24" s="52">
        <v>0.6</v>
      </c>
      <c r="W24" s="51">
        <f t="shared" si="9"/>
        <v>7.6923076923076925</v>
      </c>
      <c r="X24" s="52"/>
      <c r="Y24" s="52"/>
      <c r="Z24" s="51" t="e">
        <f t="shared" si="10"/>
        <v>#DIV/0!</v>
      </c>
      <c r="AA24" s="52">
        <v>3.5</v>
      </c>
      <c r="AB24" s="52">
        <v>0.4</v>
      </c>
      <c r="AC24" s="51">
        <f t="shared" si="11"/>
        <v>11.428571428571429</v>
      </c>
      <c r="AD24" s="52"/>
      <c r="AE24" s="52"/>
      <c r="AF24" s="51" t="e">
        <f t="shared" si="12"/>
        <v>#DIV/0!</v>
      </c>
      <c r="AG24" s="52">
        <v>2770.6</v>
      </c>
      <c r="AH24" s="52">
        <v>985.5</v>
      </c>
      <c r="AI24" s="51">
        <f t="shared" si="13"/>
        <v>35.569912654298705</v>
      </c>
      <c r="AJ24" s="51">
        <v>1714.2</v>
      </c>
      <c r="AK24" s="51">
        <v>750.8</v>
      </c>
      <c r="AL24" s="51">
        <f t="shared" si="14"/>
        <v>43.798856609497136</v>
      </c>
      <c r="AM24" s="51">
        <v>559.2</v>
      </c>
      <c r="AN24" s="51">
        <v>196.6</v>
      </c>
      <c r="AO24" s="51">
        <f t="shared" si="15"/>
        <v>35.15736766809728</v>
      </c>
      <c r="AP24" s="52">
        <v>0</v>
      </c>
      <c r="AQ24" s="52">
        <v>0</v>
      </c>
      <c r="AR24" s="51" t="e">
        <f t="shared" si="16"/>
        <v>#DIV/0!</v>
      </c>
      <c r="AS24" s="52">
        <v>5</v>
      </c>
      <c r="AT24" s="52">
        <v>0</v>
      </c>
      <c r="AU24" s="51">
        <f t="shared" si="17"/>
        <v>0</v>
      </c>
      <c r="AV24" s="52">
        <v>3136.5</v>
      </c>
      <c r="AW24" s="52">
        <v>881.5</v>
      </c>
      <c r="AX24" s="51">
        <f t="shared" si="0"/>
        <v>28.104575163398692</v>
      </c>
      <c r="AY24" s="52">
        <v>818</v>
      </c>
      <c r="AZ24" s="52">
        <v>270</v>
      </c>
      <c r="BA24" s="51">
        <f t="shared" si="18"/>
        <v>33.007334963325185</v>
      </c>
      <c r="BB24" s="51">
        <v>781</v>
      </c>
      <c r="BC24" s="52">
        <v>266.6</v>
      </c>
      <c r="BD24" s="51">
        <f t="shared" si="19"/>
        <v>34.135723431498086</v>
      </c>
      <c r="BE24" s="52">
        <v>461.5</v>
      </c>
      <c r="BF24" s="52">
        <v>0</v>
      </c>
      <c r="BG24" s="51">
        <f t="shared" si="20"/>
        <v>0</v>
      </c>
      <c r="BH24" s="52">
        <v>155.9</v>
      </c>
      <c r="BI24" s="52">
        <v>32.1</v>
      </c>
      <c r="BJ24" s="51">
        <f t="shared" si="21"/>
        <v>20.59012187299551</v>
      </c>
      <c r="BK24" s="52">
        <v>1591.9</v>
      </c>
      <c r="BL24" s="52">
        <v>552.7</v>
      </c>
      <c r="BM24" s="51">
        <f t="shared" si="22"/>
        <v>34.719517557635534</v>
      </c>
      <c r="BN24" s="53">
        <v>1335.7</v>
      </c>
      <c r="BO24" s="53">
        <v>482.7</v>
      </c>
      <c r="BP24" s="51">
        <f t="shared" si="23"/>
        <v>36.1383544209029</v>
      </c>
      <c r="BQ24" s="53">
        <v>153.5</v>
      </c>
      <c r="BR24" s="53">
        <v>60.6</v>
      </c>
      <c r="BS24" s="51">
        <f t="shared" si="24"/>
        <v>39.47882736156352</v>
      </c>
      <c r="BT24" s="52">
        <v>0</v>
      </c>
      <c r="BU24" s="53">
        <v>0</v>
      </c>
      <c r="BV24" s="51" t="e">
        <f t="shared" si="25"/>
        <v>#DIV/0!</v>
      </c>
      <c r="BW24" s="51">
        <f t="shared" si="1"/>
        <v>-17.40000000000009</v>
      </c>
      <c r="BX24" s="51">
        <f t="shared" si="26"/>
        <v>204.4000000000001</v>
      </c>
      <c r="BY24" s="51"/>
      <c r="BZ24" s="2"/>
      <c r="CA24" s="2"/>
      <c r="CB24" s="2"/>
      <c r="CC24" s="2"/>
      <c r="CD24" s="2"/>
      <c r="CE24" s="2"/>
      <c r="CF24" s="2"/>
      <c r="CG24" s="2"/>
    </row>
    <row r="25" spans="1:85" ht="15.75" customHeight="1">
      <c r="A25" s="49">
        <v>10</v>
      </c>
      <c r="B25" s="50" t="s">
        <v>48</v>
      </c>
      <c r="C25" s="51">
        <f t="shared" si="2"/>
        <v>2714.6</v>
      </c>
      <c r="D25" s="51">
        <f t="shared" si="27"/>
        <v>952.9</v>
      </c>
      <c r="E25" s="51">
        <f t="shared" si="3"/>
        <v>35.10277757312311</v>
      </c>
      <c r="F25" s="52">
        <f t="shared" si="29"/>
        <v>228.6</v>
      </c>
      <c r="G25" s="52">
        <f>J25+M25+P25+S25+V25+Y25+AB25+AE25+0.2</f>
        <v>52.60000000000001</v>
      </c>
      <c r="H25" s="51">
        <f t="shared" si="5"/>
        <v>23.009623797025373</v>
      </c>
      <c r="I25" s="52">
        <v>126</v>
      </c>
      <c r="J25" s="52">
        <v>42.2</v>
      </c>
      <c r="K25" s="51">
        <f t="shared" si="6"/>
        <v>33.492063492063494</v>
      </c>
      <c r="L25" s="52">
        <v>0</v>
      </c>
      <c r="M25" s="52">
        <v>0</v>
      </c>
      <c r="N25" s="51" t="e">
        <f t="shared" si="7"/>
        <v>#DIV/0!</v>
      </c>
      <c r="O25" s="52">
        <v>53</v>
      </c>
      <c r="P25" s="52">
        <v>4.1</v>
      </c>
      <c r="Q25" s="51">
        <f t="shared" si="28"/>
        <v>7.735849056603773</v>
      </c>
      <c r="R25" s="52">
        <v>39</v>
      </c>
      <c r="S25" s="52">
        <v>2.7</v>
      </c>
      <c r="T25" s="51">
        <f t="shared" si="8"/>
        <v>6.923076923076923</v>
      </c>
      <c r="U25" s="52">
        <v>7.1</v>
      </c>
      <c r="V25" s="52">
        <v>2.6</v>
      </c>
      <c r="W25" s="51">
        <f t="shared" si="9"/>
        <v>36.61971830985916</v>
      </c>
      <c r="X25" s="52"/>
      <c r="Y25" s="52"/>
      <c r="Z25" s="51" t="e">
        <f t="shared" si="10"/>
        <v>#DIV/0!</v>
      </c>
      <c r="AA25" s="52">
        <v>3.5</v>
      </c>
      <c r="AB25" s="52">
        <v>0.8</v>
      </c>
      <c r="AC25" s="51">
        <f t="shared" si="11"/>
        <v>22.857142857142858</v>
      </c>
      <c r="AD25" s="52"/>
      <c r="AE25" s="52"/>
      <c r="AF25" s="51" t="e">
        <f t="shared" si="12"/>
        <v>#DIV/0!</v>
      </c>
      <c r="AG25" s="52">
        <v>2482.1</v>
      </c>
      <c r="AH25" s="52">
        <v>898.8</v>
      </c>
      <c r="AI25" s="51">
        <f t="shared" si="13"/>
        <v>36.211272712622375</v>
      </c>
      <c r="AJ25" s="51">
        <v>1959.6</v>
      </c>
      <c r="AK25" s="51">
        <v>860.8</v>
      </c>
      <c r="AL25" s="51">
        <f t="shared" si="14"/>
        <v>43.92733210859359</v>
      </c>
      <c r="AM25" s="51">
        <v>0</v>
      </c>
      <c r="AN25" s="51">
        <v>0</v>
      </c>
      <c r="AO25" s="51" t="e">
        <f t="shared" si="15"/>
        <v>#DIV/0!</v>
      </c>
      <c r="AP25" s="52">
        <v>0</v>
      </c>
      <c r="AQ25" s="52">
        <v>0</v>
      </c>
      <c r="AR25" s="51" t="e">
        <f t="shared" si="16"/>
        <v>#DIV/0!</v>
      </c>
      <c r="AS25" s="52">
        <v>3.9</v>
      </c>
      <c r="AT25" s="52">
        <v>1.5</v>
      </c>
      <c r="AU25" s="51">
        <f t="shared" si="17"/>
        <v>38.46153846153847</v>
      </c>
      <c r="AV25" s="55">
        <v>2714.6</v>
      </c>
      <c r="AW25" s="52">
        <v>464</v>
      </c>
      <c r="AX25" s="51">
        <f t="shared" si="0"/>
        <v>17.092757680689605</v>
      </c>
      <c r="AY25" s="52">
        <v>551.6</v>
      </c>
      <c r="AZ25" s="52">
        <v>183.3</v>
      </c>
      <c r="BA25" s="51">
        <f t="shared" si="18"/>
        <v>33.23060188542422</v>
      </c>
      <c r="BB25" s="51">
        <v>543.1</v>
      </c>
      <c r="BC25" s="52">
        <v>179.8</v>
      </c>
      <c r="BD25" s="51">
        <f t="shared" si="19"/>
        <v>33.1062419443933</v>
      </c>
      <c r="BE25" s="52">
        <v>1191.2</v>
      </c>
      <c r="BF25" s="52">
        <v>0</v>
      </c>
      <c r="BG25" s="51">
        <f t="shared" si="20"/>
        <v>0</v>
      </c>
      <c r="BH25" s="52">
        <v>133.1</v>
      </c>
      <c r="BI25" s="52">
        <v>52</v>
      </c>
      <c r="BJ25" s="51">
        <f t="shared" si="21"/>
        <v>39.06836964688205</v>
      </c>
      <c r="BK25" s="52">
        <v>726.4</v>
      </c>
      <c r="BL25" s="52">
        <v>202.5</v>
      </c>
      <c r="BM25" s="51">
        <f t="shared" si="22"/>
        <v>27.877202643171806</v>
      </c>
      <c r="BN25" s="53">
        <v>547.3</v>
      </c>
      <c r="BO25" s="53">
        <v>187</v>
      </c>
      <c r="BP25" s="51">
        <f t="shared" si="23"/>
        <v>34.16773250502467</v>
      </c>
      <c r="BQ25" s="53">
        <v>20</v>
      </c>
      <c r="BR25" s="53">
        <v>0.1</v>
      </c>
      <c r="BS25" s="51">
        <f t="shared" si="24"/>
        <v>0.5</v>
      </c>
      <c r="BT25" s="52">
        <v>0</v>
      </c>
      <c r="BU25" s="60">
        <v>0</v>
      </c>
      <c r="BV25" s="51" t="e">
        <f t="shared" si="25"/>
        <v>#DIV/0!</v>
      </c>
      <c r="BW25" s="51">
        <f t="shared" si="1"/>
        <v>0</v>
      </c>
      <c r="BX25" s="51">
        <f t="shared" si="26"/>
        <v>488.9</v>
      </c>
      <c r="BY25" s="51"/>
      <c r="BZ25" s="2"/>
      <c r="CA25" s="2"/>
      <c r="CB25" s="2"/>
      <c r="CC25" s="2"/>
      <c r="CD25" s="2"/>
      <c r="CE25" s="2"/>
      <c r="CF25" s="2"/>
      <c r="CG25" s="2"/>
    </row>
    <row r="26" spans="1:85" ht="12.75">
      <c r="A26" s="49">
        <v>11</v>
      </c>
      <c r="B26" s="50" t="s">
        <v>49</v>
      </c>
      <c r="C26" s="51">
        <f t="shared" si="2"/>
        <v>5121.700000000001</v>
      </c>
      <c r="D26" s="51">
        <f t="shared" si="27"/>
        <v>1840.5</v>
      </c>
      <c r="E26" s="51">
        <f t="shared" si="3"/>
        <v>35.93533397114239</v>
      </c>
      <c r="F26" s="52">
        <f>I26+L26+O26+R26+U26+X26+AA26+AD26+213.4</f>
        <v>1523.7</v>
      </c>
      <c r="G26" s="52">
        <f>J26+M26+P26+S26+V26+Y26+AB26+AE26</f>
        <v>625.9</v>
      </c>
      <c r="H26" s="51">
        <f t="shared" si="5"/>
        <v>41.077639955371794</v>
      </c>
      <c r="I26" s="52">
        <v>1020.8</v>
      </c>
      <c r="J26" s="52">
        <v>424.2</v>
      </c>
      <c r="K26" s="51">
        <f t="shared" si="6"/>
        <v>41.55564263322884</v>
      </c>
      <c r="L26" s="52">
        <v>6.4</v>
      </c>
      <c r="M26" s="52">
        <v>2.2</v>
      </c>
      <c r="N26" s="51">
        <f t="shared" si="7"/>
        <v>34.375</v>
      </c>
      <c r="O26" s="52">
        <v>78.5</v>
      </c>
      <c r="P26" s="52">
        <v>4.1</v>
      </c>
      <c r="Q26" s="51">
        <f t="shared" si="28"/>
        <v>5.222929936305732</v>
      </c>
      <c r="R26" s="52">
        <v>186.6</v>
      </c>
      <c r="S26" s="52">
        <v>161.3</v>
      </c>
      <c r="T26" s="51">
        <f t="shared" si="8"/>
        <v>86.44158628081459</v>
      </c>
      <c r="U26" s="52">
        <v>8</v>
      </c>
      <c r="V26" s="52">
        <v>5.2</v>
      </c>
      <c r="W26" s="51">
        <f t="shared" si="9"/>
        <v>65</v>
      </c>
      <c r="X26" s="52"/>
      <c r="Y26" s="52"/>
      <c r="Z26" s="51" t="e">
        <f t="shared" si="10"/>
        <v>#DIV/0!</v>
      </c>
      <c r="AA26" s="52">
        <v>10</v>
      </c>
      <c r="AB26" s="52">
        <v>28.9</v>
      </c>
      <c r="AC26" s="51">
        <f t="shared" si="11"/>
        <v>288.99999999999994</v>
      </c>
      <c r="AD26" s="52"/>
      <c r="AE26" s="52"/>
      <c r="AF26" s="51" t="e">
        <f t="shared" si="12"/>
        <v>#DIV/0!</v>
      </c>
      <c r="AG26" s="52">
        <v>3586.9</v>
      </c>
      <c r="AH26" s="52">
        <v>1213</v>
      </c>
      <c r="AI26" s="51">
        <f t="shared" si="13"/>
        <v>33.81750257882851</v>
      </c>
      <c r="AJ26" s="51">
        <v>2708.9</v>
      </c>
      <c r="AK26" s="51">
        <v>1175</v>
      </c>
      <c r="AL26" s="51">
        <f t="shared" si="14"/>
        <v>43.37553988703902</v>
      </c>
      <c r="AM26" s="51">
        <v>0</v>
      </c>
      <c r="AN26" s="51">
        <v>0</v>
      </c>
      <c r="AO26" s="51" t="e">
        <f t="shared" si="15"/>
        <v>#DIV/0!</v>
      </c>
      <c r="AP26" s="52">
        <v>0</v>
      </c>
      <c r="AQ26" s="52">
        <v>0</v>
      </c>
      <c r="AR26" s="51" t="e">
        <f t="shared" si="16"/>
        <v>#DIV/0!</v>
      </c>
      <c r="AS26" s="52">
        <v>11.1</v>
      </c>
      <c r="AT26" s="52">
        <v>1.6</v>
      </c>
      <c r="AU26" s="51">
        <f t="shared" si="17"/>
        <v>14.414414414414415</v>
      </c>
      <c r="AV26" s="52">
        <v>5121.7</v>
      </c>
      <c r="AW26" s="52">
        <v>1124.2</v>
      </c>
      <c r="AX26" s="51">
        <f t="shared" si="0"/>
        <v>21.949743249311755</v>
      </c>
      <c r="AY26" s="52">
        <v>946.9</v>
      </c>
      <c r="AZ26" s="52">
        <v>331.4</v>
      </c>
      <c r="BA26" s="51">
        <f t="shared" si="18"/>
        <v>34.99841588340902</v>
      </c>
      <c r="BB26" s="51">
        <v>938.3</v>
      </c>
      <c r="BC26" s="52">
        <v>327.8</v>
      </c>
      <c r="BD26" s="51">
        <f t="shared" si="19"/>
        <v>34.93552168815944</v>
      </c>
      <c r="BE26" s="52">
        <v>1615.9</v>
      </c>
      <c r="BF26" s="52">
        <v>5</v>
      </c>
      <c r="BG26" s="51">
        <f t="shared" si="20"/>
        <v>0.3094250881861501</v>
      </c>
      <c r="BH26" s="52">
        <v>275.6</v>
      </c>
      <c r="BI26" s="52">
        <v>102.8</v>
      </c>
      <c r="BJ26" s="51">
        <f t="shared" si="21"/>
        <v>37.30043541364296</v>
      </c>
      <c r="BK26" s="52">
        <v>1893.1</v>
      </c>
      <c r="BL26" s="52">
        <v>569.1</v>
      </c>
      <c r="BM26" s="51">
        <f t="shared" si="22"/>
        <v>30.06180339126301</v>
      </c>
      <c r="BN26" s="53">
        <v>1430.6</v>
      </c>
      <c r="BO26" s="53">
        <v>470.2</v>
      </c>
      <c r="BP26" s="51">
        <f t="shared" si="23"/>
        <v>32.86732839368097</v>
      </c>
      <c r="BQ26" s="53">
        <v>168.6</v>
      </c>
      <c r="BR26" s="53">
        <v>67.4</v>
      </c>
      <c r="BS26" s="51">
        <f t="shared" si="24"/>
        <v>39.97627520759194</v>
      </c>
      <c r="BT26" s="52">
        <v>0</v>
      </c>
      <c r="BU26" s="53">
        <v>0</v>
      </c>
      <c r="BV26" s="51" t="e">
        <f t="shared" si="25"/>
        <v>#DIV/0!</v>
      </c>
      <c r="BW26" s="51">
        <f t="shared" si="1"/>
        <v>0</v>
      </c>
      <c r="BX26" s="51">
        <f t="shared" si="26"/>
        <v>716.3</v>
      </c>
      <c r="BY26" s="51"/>
      <c r="BZ26" s="2"/>
      <c r="CA26" s="2"/>
      <c r="CB26" s="2"/>
      <c r="CC26" s="2"/>
      <c r="CD26" s="2"/>
      <c r="CE26" s="2"/>
      <c r="CF26" s="2"/>
      <c r="CG26" s="2"/>
    </row>
    <row r="27" spans="1:85" ht="12.75">
      <c r="A27" s="49">
        <v>12</v>
      </c>
      <c r="B27" s="50" t="s">
        <v>50</v>
      </c>
      <c r="C27" s="51">
        <f t="shared" si="2"/>
        <v>2151.6</v>
      </c>
      <c r="D27" s="51">
        <f t="shared" si="27"/>
        <v>776.7</v>
      </c>
      <c r="E27" s="51">
        <f t="shared" si="3"/>
        <v>36.098717233686564</v>
      </c>
      <c r="F27" s="52">
        <f t="shared" si="29"/>
        <v>189</v>
      </c>
      <c r="G27" s="52">
        <f>J27+M27+P27+S27+V27+Y27+AB27+AE27+0.8</f>
        <v>69.2</v>
      </c>
      <c r="H27" s="51">
        <f t="shared" si="5"/>
        <v>36.613756613756614</v>
      </c>
      <c r="I27" s="52">
        <v>75.9</v>
      </c>
      <c r="J27" s="52">
        <v>26.5</v>
      </c>
      <c r="K27" s="51">
        <f t="shared" si="6"/>
        <v>34.91436100131752</v>
      </c>
      <c r="L27" s="52">
        <v>2</v>
      </c>
      <c r="M27" s="52">
        <v>0</v>
      </c>
      <c r="N27" s="51">
        <f t="shared" si="7"/>
        <v>0</v>
      </c>
      <c r="O27" s="52">
        <v>27.5</v>
      </c>
      <c r="P27" s="52">
        <v>1.5</v>
      </c>
      <c r="Q27" s="51">
        <f t="shared" si="28"/>
        <v>5.454545454545454</v>
      </c>
      <c r="R27" s="52">
        <v>71</v>
      </c>
      <c r="S27" s="52">
        <v>2.3</v>
      </c>
      <c r="T27" s="51">
        <f t="shared" si="8"/>
        <v>3.2394366197183095</v>
      </c>
      <c r="U27" s="52">
        <v>5.1</v>
      </c>
      <c r="V27" s="52">
        <v>29.8</v>
      </c>
      <c r="W27" s="51">
        <f t="shared" si="9"/>
        <v>584.3137254901961</v>
      </c>
      <c r="X27" s="52"/>
      <c r="Y27" s="52"/>
      <c r="Z27" s="51" t="e">
        <f t="shared" si="10"/>
        <v>#DIV/0!</v>
      </c>
      <c r="AA27" s="52">
        <v>7.5</v>
      </c>
      <c r="AB27" s="52">
        <v>8.3</v>
      </c>
      <c r="AC27" s="51">
        <f t="shared" si="11"/>
        <v>110.66666666666667</v>
      </c>
      <c r="AD27" s="52"/>
      <c r="AE27" s="52"/>
      <c r="AF27" s="51" t="e">
        <f t="shared" si="12"/>
        <v>#DIV/0!</v>
      </c>
      <c r="AG27" s="52">
        <v>1959.7</v>
      </c>
      <c r="AH27" s="52">
        <v>707.5</v>
      </c>
      <c r="AI27" s="51">
        <f t="shared" si="13"/>
        <v>36.10246466295862</v>
      </c>
      <c r="AJ27" s="51">
        <v>994.4</v>
      </c>
      <c r="AK27" s="51">
        <v>435.9</v>
      </c>
      <c r="AL27" s="51">
        <f t="shared" si="14"/>
        <v>43.83547868061142</v>
      </c>
      <c r="AM27" s="51">
        <v>687.3</v>
      </c>
      <c r="AN27" s="51">
        <v>252.6</v>
      </c>
      <c r="AO27" s="51">
        <f t="shared" si="15"/>
        <v>36.75250982103885</v>
      </c>
      <c r="AP27" s="52">
        <v>0</v>
      </c>
      <c r="AQ27" s="52">
        <v>0</v>
      </c>
      <c r="AR27" s="51" t="e">
        <f t="shared" si="16"/>
        <v>#DIV/0!</v>
      </c>
      <c r="AS27" s="52">
        <v>2.9</v>
      </c>
      <c r="AT27" s="52">
        <v>0</v>
      </c>
      <c r="AU27" s="51">
        <f t="shared" si="17"/>
        <v>0</v>
      </c>
      <c r="AV27" s="52">
        <v>2161.2</v>
      </c>
      <c r="AW27" s="52">
        <v>575.9</v>
      </c>
      <c r="AX27" s="51">
        <f t="shared" si="0"/>
        <v>26.647233018693317</v>
      </c>
      <c r="AY27" s="52">
        <v>620.6</v>
      </c>
      <c r="AZ27" s="52">
        <v>191.8</v>
      </c>
      <c r="BA27" s="51">
        <f t="shared" si="18"/>
        <v>30.9055752497583</v>
      </c>
      <c r="BB27" s="51">
        <v>613.6</v>
      </c>
      <c r="BC27" s="52">
        <v>189.8</v>
      </c>
      <c r="BD27" s="51">
        <f t="shared" si="19"/>
        <v>30.93220338983051</v>
      </c>
      <c r="BE27" s="52">
        <v>293.7</v>
      </c>
      <c r="BF27" s="52">
        <v>0</v>
      </c>
      <c r="BG27" s="51">
        <f t="shared" si="20"/>
        <v>0</v>
      </c>
      <c r="BH27" s="52">
        <v>110.6</v>
      </c>
      <c r="BI27" s="52">
        <v>21.2</v>
      </c>
      <c r="BJ27" s="51">
        <f t="shared" si="21"/>
        <v>19.168173598553345</v>
      </c>
      <c r="BK27" s="52">
        <v>1079.1</v>
      </c>
      <c r="BL27" s="52">
        <v>352.7</v>
      </c>
      <c r="BM27" s="51">
        <f t="shared" si="22"/>
        <v>32.68464461125012</v>
      </c>
      <c r="BN27" s="53">
        <v>596.6</v>
      </c>
      <c r="BO27" s="53">
        <v>165.7</v>
      </c>
      <c r="BP27" s="51">
        <f t="shared" si="23"/>
        <v>27.77405296681193</v>
      </c>
      <c r="BQ27" s="53">
        <v>359.7</v>
      </c>
      <c r="BR27" s="53">
        <v>147.8</v>
      </c>
      <c r="BS27" s="51">
        <f t="shared" si="24"/>
        <v>41.08979705309981</v>
      </c>
      <c r="BT27" s="52">
        <v>0</v>
      </c>
      <c r="BU27" s="53">
        <v>0</v>
      </c>
      <c r="BV27" s="51" t="e">
        <f t="shared" si="25"/>
        <v>#DIV/0!</v>
      </c>
      <c r="BW27" s="51">
        <f t="shared" si="1"/>
        <v>-9.599999999999909</v>
      </c>
      <c r="BX27" s="51">
        <f t="shared" si="26"/>
        <v>200.80000000000007</v>
      </c>
      <c r="BY27" s="51"/>
      <c r="BZ27" s="2"/>
      <c r="CA27" s="2"/>
      <c r="CB27" s="2"/>
      <c r="CC27" s="2"/>
      <c r="CD27" s="2"/>
      <c r="CE27" s="2"/>
      <c r="CF27" s="2"/>
      <c r="CG27" s="2"/>
    </row>
    <row r="28" spans="1:85" ht="12.75">
      <c r="A28" s="49">
        <v>13</v>
      </c>
      <c r="B28" s="50" t="s">
        <v>51</v>
      </c>
      <c r="C28" s="51">
        <f t="shared" si="2"/>
        <v>2679.4</v>
      </c>
      <c r="D28" s="51">
        <f t="shared" si="27"/>
        <v>960</v>
      </c>
      <c r="E28" s="51">
        <f t="shared" si="3"/>
        <v>35.82891692169889</v>
      </c>
      <c r="F28" s="52">
        <f t="shared" si="29"/>
        <v>182.89999999999998</v>
      </c>
      <c r="G28" s="52">
        <f>J28+M28+P28+S28+V28+Y28+AB28+AE28+2.7</f>
        <v>53.3</v>
      </c>
      <c r="H28" s="51">
        <f t="shared" si="5"/>
        <v>29.141607435757244</v>
      </c>
      <c r="I28" s="52">
        <v>91.5</v>
      </c>
      <c r="J28" s="52">
        <v>39.8</v>
      </c>
      <c r="K28" s="51">
        <f t="shared" si="6"/>
        <v>43.49726775956284</v>
      </c>
      <c r="L28" s="52">
        <v>0</v>
      </c>
      <c r="M28" s="52">
        <v>0</v>
      </c>
      <c r="N28" s="51" t="e">
        <f t="shared" si="7"/>
        <v>#DIV/0!</v>
      </c>
      <c r="O28" s="52">
        <v>40.2</v>
      </c>
      <c r="P28" s="52">
        <v>5.1</v>
      </c>
      <c r="Q28" s="51">
        <f t="shared" si="28"/>
        <v>12.686567164179102</v>
      </c>
      <c r="R28" s="52">
        <v>45</v>
      </c>
      <c r="S28" s="52">
        <v>1.8</v>
      </c>
      <c r="T28" s="51">
        <f t="shared" si="8"/>
        <v>4</v>
      </c>
      <c r="U28" s="52">
        <v>1.1</v>
      </c>
      <c r="V28" s="52">
        <v>0.4</v>
      </c>
      <c r="W28" s="51">
        <f t="shared" si="9"/>
        <v>36.36363636363637</v>
      </c>
      <c r="X28" s="52"/>
      <c r="Y28" s="52"/>
      <c r="Z28" s="51" t="e">
        <f t="shared" si="10"/>
        <v>#DIV/0!</v>
      </c>
      <c r="AA28" s="52">
        <v>5.1</v>
      </c>
      <c r="AB28" s="52">
        <v>3.5</v>
      </c>
      <c r="AC28" s="51">
        <f t="shared" si="11"/>
        <v>68.62745098039215</v>
      </c>
      <c r="AD28" s="52"/>
      <c r="AE28" s="52"/>
      <c r="AF28" s="51" t="e">
        <f t="shared" si="12"/>
        <v>#DIV/0!</v>
      </c>
      <c r="AG28" s="52">
        <v>2494.6</v>
      </c>
      <c r="AH28" s="52">
        <v>906.7</v>
      </c>
      <c r="AI28" s="51">
        <f t="shared" si="13"/>
        <v>36.34650845826987</v>
      </c>
      <c r="AJ28" s="51">
        <v>1940.1</v>
      </c>
      <c r="AK28" s="51">
        <v>853</v>
      </c>
      <c r="AL28" s="51">
        <f t="shared" si="14"/>
        <v>43.96680583475079</v>
      </c>
      <c r="AM28" s="51">
        <v>44.7</v>
      </c>
      <c r="AN28" s="51">
        <v>15.7</v>
      </c>
      <c r="AO28" s="51">
        <f t="shared" si="15"/>
        <v>35.123042505592835</v>
      </c>
      <c r="AP28" s="52">
        <v>0</v>
      </c>
      <c r="AQ28" s="52">
        <v>0</v>
      </c>
      <c r="AR28" s="51" t="e">
        <f t="shared" si="16"/>
        <v>#DIV/0!</v>
      </c>
      <c r="AS28" s="52">
        <v>1.9</v>
      </c>
      <c r="AT28" s="52">
        <v>0</v>
      </c>
      <c r="AU28" s="51">
        <f t="shared" si="17"/>
        <v>0</v>
      </c>
      <c r="AV28" s="52">
        <v>2688.7</v>
      </c>
      <c r="AW28" s="52">
        <v>673.4</v>
      </c>
      <c r="AX28" s="51">
        <f t="shared" si="0"/>
        <v>25.045561051809422</v>
      </c>
      <c r="AY28" s="52">
        <v>686.7</v>
      </c>
      <c r="AZ28" s="52">
        <v>222.8</v>
      </c>
      <c r="BA28" s="51">
        <f t="shared" si="18"/>
        <v>32.44502694043979</v>
      </c>
      <c r="BB28" s="51">
        <v>677.7</v>
      </c>
      <c r="BC28" s="52">
        <v>218.8</v>
      </c>
      <c r="BD28" s="51">
        <f t="shared" si="19"/>
        <v>32.28567212630958</v>
      </c>
      <c r="BE28" s="52">
        <v>474.1</v>
      </c>
      <c r="BF28" s="52">
        <v>0</v>
      </c>
      <c r="BG28" s="51">
        <f t="shared" si="20"/>
        <v>0</v>
      </c>
      <c r="BH28" s="52">
        <v>149</v>
      </c>
      <c r="BI28" s="52">
        <v>34.1</v>
      </c>
      <c r="BJ28" s="51">
        <f t="shared" si="21"/>
        <v>22.88590604026846</v>
      </c>
      <c r="BK28" s="52">
        <v>1270.5</v>
      </c>
      <c r="BL28" s="52">
        <v>397.4</v>
      </c>
      <c r="BM28" s="51">
        <f t="shared" si="22"/>
        <v>31.27902400629673</v>
      </c>
      <c r="BN28" s="53">
        <v>1073.9</v>
      </c>
      <c r="BO28" s="53">
        <v>381.7</v>
      </c>
      <c r="BP28" s="51">
        <f t="shared" si="23"/>
        <v>35.54334668032405</v>
      </c>
      <c r="BQ28" s="53">
        <v>37.1</v>
      </c>
      <c r="BR28" s="57">
        <v>8.4</v>
      </c>
      <c r="BS28" s="51">
        <f t="shared" si="24"/>
        <v>22.641509433962266</v>
      </c>
      <c r="BT28" s="52">
        <v>0</v>
      </c>
      <c r="BU28" s="53">
        <v>0</v>
      </c>
      <c r="BV28" s="51" t="e">
        <f t="shared" si="25"/>
        <v>#DIV/0!</v>
      </c>
      <c r="BW28" s="51">
        <f t="shared" si="1"/>
        <v>-9.299999999999727</v>
      </c>
      <c r="BX28" s="51">
        <f t="shared" si="26"/>
        <v>286.6</v>
      </c>
      <c r="BY28" s="51"/>
      <c r="BZ28" s="2"/>
      <c r="CA28" s="2"/>
      <c r="CB28" s="2"/>
      <c r="CC28" s="2"/>
      <c r="CD28" s="2"/>
      <c r="CE28" s="2"/>
      <c r="CF28" s="2"/>
      <c r="CG28" s="2"/>
    </row>
    <row r="29" spans="1:85" ht="12.75">
      <c r="A29" s="49">
        <v>14</v>
      </c>
      <c r="B29" s="50" t="s">
        <v>52</v>
      </c>
      <c r="C29" s="51">
        <f t="shared" si="2"/>
        <v>2546.8999999999996</v>
      </c>
      <c r="D29" s="51">
        <f t="shared" si="27"/>
        <v>862.7</v>
      </c>
      <c r="E29" s="51">
        <f t="shared" si="3"/>
        <v>33.872550944285216</v>
      </c>
      <c r="F29" s="52">
        <f t="shared" si="29"/>
        <v>148.20000000000002</v>
      </c>
      <c r="G29" s="52">
        <f>J29+M29+P29+S29+V29+Y29+AB29+AE29</f>
        <v>49.00000000000001</v>
      </c>
      <c r="H29" s="51">
        <f t="shared" si="5"/>
        <v>33.063427800269906</v>
      </c>
      <c r="I29" s="52">
        <v>70.2</v>
      </c>
      <c r="J29" s="52">
        <v>25.7</v>
      </c>
      <c r="K29" s="51">
        <f t="shared" si="6"/>
        <v>36.60968660968661</v>
      </c>
      <c r="L29" s="52">
        <v>2</v>
      </c>
      <c r="M29" s="52">
        <v>7</v>
      </c>
      <c r="N29" s="51">
        <f t="shared" si="7"/>
        <v>350</v>
      </c>
      <c r="O29" s="52">
        <v>33.9</v>
      </c>
      <c r="P29" s="52">
        <v>5.9</v>
      </c>
      <c r="Q29" s="51">
        <f t="shared" si="28"/>
        <v>17.404129793510325</v>
      </c>
      <c r="R29" s="52">
        <v>33.9</v>
      </c>
      <c r="S29" s="52">
        <v>9.3</v>
      </c>
      <c r="T29" s="51">
        <f t="shared" si="8"/>
        <v>27.433628318584073</v>
      </c>
      <c r="U29" s="52">
        <v>4.8</v>
      </c>
      <c r="V29" s="52">
        <v>1</v>
      </c>
      <c r="W29" s="51">
        <f t="shared" si="9"/>
        <v>20.833333333333336</v>
      </c>
      <c r="X29" s="52"/>
      <c r="Y29" s="52"/>
      <c r="Z29" s="51" t="e">
        <f t="shared" si="10"/>
        <v>#DIV/0!</v>
      </c>
      <c r="AA29" s="52">
        <v>3.4</v>
      </c>
      <c r="AB29" s="52">
        <v>0.1</v>
      </c>
      <c r="AC29" s="51">
        <f t="shared" si="11"/>
        <v>2.9411764705882355</v>
      </c>
      <c r="AD29" s="52"/>
      <c r="AE29" s="52"/>
      <c r="AF29" s="51" t="e">
        <f t="shared" si="12"/>
        <v>#DIV/0!</v>
      </c>
      <c r="AG29" s="52">
        <v>2394.5</v>
      </c>
      <c r="AH29" s="52">
        <v>813.7</v>
      </c>
      <c r="AI29" s="51">
        <f t="shared" si="13"/>
        <v>33.98204217999582</v>
      </c>
      <c r="AJ29" s="51">
        <v>1526.1</v>
      </c>
      <c r="AK29" s="51">
        <v>671</v>
      </c>
      <c r="AL29" s="51">
        <f t="shared" si="14"/>
        <v>43.96828517135181</v>
      </c>
      <c r="AM29" s="51">
        <v>493.7</v>
      </c>
      <c r="AN29" s="51">
        <v>123.3</v>
      </c>
      <c r="AO29" s="51">
        <f t="shared" si="15"/>
        <v>24.97468098035244</v>
      </c>
      <c r="AP29" s="52">
        <v>0</v>
      </c>
      <c r="AQ29" s="52">
        <v>0</v>
      </c>
      <c r="AR29" s="51" t="e">
        <f t="shared" si="16"/>
        <v>#DIV/0!</v>
      </c>
      <c r="AS29" s="52">
        <v>4.2</v>
      </c>
      <c r="AT29" s="52">
        <v>0</v>
      </c>
      <c r="AU29" s="51">
        <f t="shared" si="17"/>
        <v>0</v>
      </c>
      <c r="AV29" s="52">
        <v>2554.5</v>
      </c>
      <c r="AW29" s="52">
        <v>565</v>
      </c>
      <c r="AX29" s="51">
        <f t="shared" si="0"/>
        <v>22.11783127813662</v>
      </c>
      <c r="AY29" s="52">
        <v>817.4</v>
      </c>
      <c r="AZ29" s="52">
        <v>178.3</v>
      </c>
      <c r="BA29" s="51">
        <f t="shared" si="18"/>
        <v>21.81306581844874</v>
      </c>
      <c r="BB29" s="51">
        <v>809.6</v>
      </c>
      <c r="BC29" s="52">
        <v>175.5</v>
      </c>
      <c r="BD29" s="51">
        <f t="shared" si="19"/>
        <v>21.677371541501973</v>
      </c>
      <c r="BE29" s="52">
        <v>330.1</v>
      </c>
      <c r="BF29" s="52">
        <v>0</v>
      </c>
      <c r="BG29" s="51">
        <f t="shared" si="20"/>
        <v>0</v>
      </c>
      <c r="BH29" s="52">
        <v>127.6</v>
      </c>
      <c r="BI29" s="52">
        <v>25.5</v>
      </c>
      <c r="BJ29" s="51">
        <f t="shared" si="21"/>
        <v>19.98432601880878</v>
      </c>
      <c r="BK29" s="52">
        <v>1219.9</v>
      </c>
      <c r="BL29" s="52">
        <v>349.5</v>
      </c>
      <c r="BM29" s="51">
        <f t="shared" si="22"/>
        <v>28.649889335191407</v>
      </c>
      <c r="BN29" s="53">
        <v>935.6</v>
      </c>
      <c r="BO29" s="53">
        <v>308.1</v>
      </c>
      <c r="BP29" s="51">
        <f t="shared" si="23"/>
        <v>32.930739632321504</v>
      </c>
      <c r="BQ29" s="53">
        <v>50.8</v>
      </c>
      <c r="BR29" s="53">
        <v>16.6</v>
      </c>
      <c r="BS29" s="51">
        <f t="shared" si="24"/>
        <v>32.67716535433071</v>
      </c>
      <c r="BT29" s="52">
        <v>0</v>
      </c>
      <c r="BU29" s="53">
        <v>0</v>
      </c>
      <c r="BV29" s="51" t="e">
        <f t="shared" si="25"/>
        <v>#DIV/0!</v>
      </c>
      <c r="BW29" s="51">
        <f t="shared" si="1"/>
        <v>-7.600000000000364</v>
      </c>
      <c r="BX29" s="51">
        <f t="shared" si="26"/>
        <v>297.70000000000005</v>
      </c>
      <c r="BY29" s="51"/>
      <c r="BZ29" s="2"/>
      <c r="CA29" s="2"/>
      <c r="CB29" s="2"/>
      <c r="CC29" s="2"/>
      <c r="CD29" s="2"/>
      <c r="CE29" s="2"/>
      <c r="CF29" s="2"/>
      <c r="CG29" s="2"/>
    </row>
    <row r="30" spans="1:85" ht="12.75">
      <c r="A30" s="49">
        <v>15</v>
      </c>
      <c r="B30" s="50" t="s">
        <v>53</v>
      </c>
      <c r="C30" s="51">
        <f t="shared" si="2"/>
        <v>1910.7999999999997</v>
      </c>
      <c r="D30" s="51">
        <f t="shared" si="27"/>
        <v>694.6</v>
      </c>
      <c r="E30" s="51">
        <f t="shared" si="3"/>
        <v>36.35126648524179</v>
      </c>
      <c r="F30" s="52">
        <f t="shared" si="29"/>
        <v>219.6</v>
      </c>
      <c r="G30" s="52">
        <f>J30+M30+P30+S30+V30+Y30+AB30+AE30+0.6</f>
        <v>83.99999999999999</v>
      </c>
      <c r="H30" s="51">
        <f t="shared" si="5"/>
        <v>38.25136612021857</v>
      </c>
      <c r="I30" s="52">
        <v>134.7</v>
      </c>
      <c r="J30" s="52">
        <v>52.2</v>
      </c>
      <c r="K30" s="51">
        <f t="shared" si="6"/>
        <v>38.752783964365264</v>
      </c>
      <c r="L30" s="52">
        <v>0</v>
      </c>
      <c r="M30" s="52">
        <v>13.1</v>
      </c>
      <c r="N30" s="51" t="e">
        <f t="shared" si="7"/>
        <v>#DIV/0!</v>
      </c>
      <c r="O30" s="52">
        <v>25.4</v>
      </c>
      <c r="P30" s="52">
        <v>6.6</v>
      </c>
      <c r="Q30" s="51">
        <f t="shared" si="28"/>
        <v>25.984251968503933</v>
      </c>
      <c r="R30" s="52">
        <v>51</v>
      </c>
      <c r="S30" s="52">
        <v>11.2</v>
      </c>
      <c r="T30" s="51">
        <f t="shared" si="8"/>
        <v>21.96078431372549</v>
      </c>
      <c r="U30" s="52">
        <v>5</v>
      </c>
      <c r="V30" s="52">
        <v>0.3</v>
      </c>
      <c r="W30" s="51">
        <f t="shared" si="9"/>
        <v>6</v>
      </c>
      <c r="X30" s="52"/>
      <c r="Y30" s="52"/>
      <c r="Z30" s="51" t="e">
        <f t="shared" si="10"/>
        <v>#DIV/0!</v>
      </c>
      <c r="AA30" s="52">
        <v>3.5</v>
      </c>
      <c r="AB30" s="52">
        <v>0</v>
      </c>
      <c r="AC30" s="51">
        <f t="shared" si="11"/>
        <v>0</v>
      </c>
      <c r="AD30" s="52"/>
      <c r="AE30" s="52"/>
      <c r="AF30" s="51" t="e">
        <f t="shared" si="12"/>
        <v>#DIV/0!</v>
      </c>
      <c r="AG30" s="52">
        <v>1686.1</v>
      </c>
      <c r="AH30" s="52">
        <v>609.9</v>
      </c>
      <c r="AI30" s="51">
        <f t="shared" si="13"/>
        <v>36.17223177747464</v>
      </c>
      <c r="AJ30" s="51">
        <v>1016.5</v>
      </c>
      <c r="AK30" s="51">
        <v>444.9</v>
      </c>
      <c r="AL30" s="51">
        <f t="shared" si="14"/>
        <v>43.7678307919331</v>
      </c>
      <c r="AM30" s="51">
        <v>381.4</v>
      </c>
      <c r="AN30" s="51">
        <v>145.9</v>
      </c>
      <c r="AO30" s="51">
        <f t="shared" si="15"/>
        <v>38.253801782905086</v>
      </c>
      <c r="AP30" s="52">
        <v>0</v>
      </c>
      <c r="AQ30" s="52">
        <v>0</v>
      </c>
      <c r="AR30" s="51" t="e">
        <f t="shared" si="16"/>
        <v>#DIV/0!</v>
      </c>
      <c r="AS30" s="52">
        <v>5.1</v>
      </c>
      <c r="AT30" s="55">
        <v>0.7</v>
      </c>
      <c r="AU30" s="51">
        <f t="shared" si="17"/>
        <v>13.725490196078432</v>
      </c>
      <c r="AV30" s="52">
        <v>1922</v>
      </c>
      <c r="AW30" s="52">
        <v>548.4</v>
      </c>
      <c r="AX30" s="51">
        <f t="shared" si="0"/>
        <v>28.53277835587929</v>
      </c>
      <c r="AY30" s="52">
        <v>639.2</v>
      </c>
      <c r="AZ30" s="52">
        <v>230.3</v>
      </c>
      <c r="BA30" s="51">
        <f t="shared" si="18"/>
        <v>36.029411764705884</v>
      </c>
      <c r="BB30" s="51">
        <v>631</v>
      </c>
      <c r="BC30" s="52">
        <v>227.1</v>
      </c>
      <c r="BD30" s="51">
        <f t="shared" si="19"/>
        <v>35.990491283676704</v>
      </c>
      <c r="BE30" s="52">
        <v>344</v>
      </c>
      <c r="BF30" s="52">
        <v>0</v>
      </c>
      <c r="BG30" s="51">
        <f t="shared" si="20"/>
        <v>0</v>
      </c>
      <c r="BH30" s="52">
        <v>117.9</v>
      </c>
      <c r="BI30" s="52">
        <v>15.8</v>
      </c>
      <c r="BJ30" s="51">
        <f t="shared" si="21"/>
        <v>13.401187446988974</v>
      </c>
      <c r="BK30" s="52">
        <v>761.3</v>
      </c>
      <c r="BL30" s="52">
        <v>289.5</v>
      </c>
      <c r="BM30" s="51">
        <f t="shared" si="22"/>
        <v>38.027058978063835</v>
      </c>
      <c r="BN30" s="53">
        <v>400.2</v>
      </c>
      <c r="BO30" s="57">
        <v>130.7</v>
      </c>
      <c r="BP30" s="51">
        <f t="shared" si="23"/>
        <v>32.65867066466767</v>
      </c>
      <c r="BQ30" s="53">
        <v>275</v>
      </c>
      <c r="BR30" s="53">
        <v>138.2</v>
      </c>
      <c r="BS30" s="51">
        <f t="shared" si="24"/>
        <v>50.25454545454545</v>
      </c>
      <c r="BT30" s="52">
        <v>0</v>
      </c>
      <c r="BU30" s="53">
        <v>0</v>
      </c>
      <c r="BV30" s="51" t="e">
        <f t="shared" si="25"/>
        <v>#DIV/0!</v>
      </c>
      <c r="BW30" s="51">
        <f t="shared" si="1"/>
        <v>-11.200000000000273</v>
      </c>
      <c r="BX30" s="51">
        <f t="shared" si="26"/>
        <v>146.20000000000005</v>
      </c>
      <c r="BY30" s="51"/>
      <c r="BZ30" s="2"/>
      <c r="CA30" s="2"/>
      <c r="CB30" s="2"/>
      <c r="CC30" s="2"/>
      <c r="CD30" s="2"/>
      <c r="CE30" s="2"/>
      <c r="CF30" s="2"/>
      <c r="CG30" s="2"/>
    </row>
    <row r="31" spans="1:85" ht="12.75">
      <c r="A31" s="49">
        <v>16</v>
      </c>
      <c r="B31" s="50" t="s">
        <v>54</v>
      </c>
      <c r="C31" s="51">
        <f t="shared" si="2"/>
        <v>1733.3000000000002</v>
      </c>
      <c r="D31" s="51">
        <f t="shared" si="27"/>
        <v>635.4</v>
      </c>
      <c r="E31" s="51">
        <f t="shared" si="3"/>
        <v>36.6583972768707</v>
      </c>
      <c r="F31" s="52">
        <f t="shared" si="29"/>
        <v>289.9</v>
      </c>
      <c r="G31" s="52">
        <f>J31+M31+P31+S31+V31+Y31+AB31+AE31</f>
        <v>136.5</v>
      </c>
      <c r="H31" s="51">
        <f t="shared" si="5"/>
        <v>47.08520179372198</v>
      </c>
      <c r="I31" s="52">
        <v>137.5</v>
      </c>
      <c r="J31" s="55">
        <v>60.7</v>
      </c>
      <c r="K31" s="51">
        <f t="shared" si="6"/>
        <v>44.14545454545455</v>
      </c>
      <c r="L31" s="52">
        <v>4</v>
      </c>
      <c r="M31" s="52">
        <v>38.4</v>
      </c>
      <c r="N31" s="51">
        <f t="shared" si="7"/>
        <v>960</v>
      </c>
      <c r="O31" s="52">
        <v>31.8</v>
      </c>
      <c r="P31" s="52">
        <v>6.3</v>
      </c>
      <c r="Q31" s="51">
        <f t="shared" si="28"/>
        <v>19.81132075471698</v>
      </c>
      <c r="R31" s="52">
        <v>108.1</v>
      </c>
      <c r="S31" s="52">
        <v>21.7</v>
      </c>
      <c r="T31" s="51">
        <f t="shared" si="8"/>
        <v>20.07400555041628</v>
      </c>
      <c r="U31" s="52">
        <v>5</v>
      </c>
      <c r="V31" s="52">
        <v>9.4</v>
      </c>
      <c r="W31" s="51">
        <f t="shared" si="9"/>
        <v>188</v>
      </c>
      <c r="X31" s="52"/>
      <c r="Y31" s="52"/>
      <c r="Z31" s="51" t="e">
        <f t="shared" si="10"/>
        <v>#DIV/0!</v>
      </c>
      <c r="AA31" s="52">
        <v>3.5</v>
      </c>
      <c r="AB31" s="52">
        <v>0</v>
      </c>
      <c r="AC31" s="51">
        <f t="shared" si="11"/>
        <v>0</v>
      </c>
      <c r="AD31" s="52"/>
      <c r="AE31" s="52"/>
      <c r="AF31" s="51" t="e">
        <f t="shared" si="12"/>
        <v>#DIV/0!</v>
      </c>
      <c r="AG31" s="52">
        <v>1440.9</v>
      </c>
      <c r="AH31" s="52">
        <v>498.9</v>
      </c>
      <c r="AI31" s="51">
        <f t="shared" si="13"/>
        <v>34.62419321257547</v>
      </c>
      <c r="AJ31" s="56">
        <v>679.5</v>
      </c>
      <c r="AK31" s="51">
        <v>295.2</v>
      </c>
      <c r="AL31" s="51">
        <f t="shared" si="14"/>
        <v>43.44370860927152</v>
      </c>
      <c r="AM31" s="51">
        <v>525</v>
      </c>
      <c r="AN31" s="51">
        <v>184.6</v>
      </c>
      <c r="AO31" s="51">
        <f t="shared" si="15"/>
        <v>35.16190476190476</v>
      </c>
      <c r="AP31" s="52">
        <v>0</v>
      </c>
      <c r="AQ31" s="52">
        <v>0</v>
      </c>
      <c r="AR31" s="51" t="e">
        <f t="shared" si="16"/>
        <v>#DIV/0!</v>
      </c>
      <c r="AS31" s="52">
        <v>2.5</v>
      </c>
      <c r="AT31" s="52">
        <v>0</v>
      </c>
      <c r="AU31" s="51">
        <f t="shared" si="17"/>
        <v>0</v>
      </c>
      <c r="AV31" s="52">
        <v>1747.9</v>
      </c>
      <c r="AW31" s="52">
        <v>404.6</v>
      </c>
      <c r="AX31" s="51">
        <f t="shared" si="0"/>
        <v>23.14777733279936</v>
      </c>
      <c r="AY31" s="52">
        <v>534.1</v>
      </c>
      <c r="AZ31" s="52">
        <v>144.2</v>
      </c>
      <c r="BA31" s="51">
        <f t="shared" si="18"/>
        <v>26.998689384010483</v>
      </c>
      <c r="BB31" s="51">
        <v>526.3</v>
      </c>
      <c r="BC31" s="52">
        <v>141.4</v>
      </c>
      <c r="BD31" s="51">
        <f t="shared" si="19"/>
        <v>26.866806004180127</v>
      </c>
      <c r="BE31" s="52">
        <v>250.2</v>
      </c>
      <c r="BF31" s="52">
        <v>0</v>
      </c>
      <c r="BG31" s="51">
        <f t="shared" si="20"/>
        <v>0</v>
      </c>
      <c r="BH31" s="52">
        <v>104.2</v>
      </c>
      <c r="BI31" s="52">
        <v>41.5</v>
      </c>
      <c r="BJ31" s="51">
        <f t="shared" si="21"/>
        <v>39.82725527831094</v>
      </c>
      <c r="BK31" s="52">
        <v>802</v>
      </c>
      <c r="BL31" s="52">
        <v>208.1</v>
      </c>
      <c r="BM31" s="51">
        <f t="shared" si="22"/>
        <v>25.947630922693264</v>
      </c>
      <c r="BN31" s="53">
        <v>446.3</v>
      </c>
      <c r="BO31" s="53">
        <v>141.7</v>
      </c>
      <c r="BP31" s="51">
        <f t="shared" si="23"/>
        <v>31.74994398386735</v>
      </c>
      <c r="BQ31" s="53">
        <v>252.3</v>
      </c>
      <c r="BR31" s="53">
        <v>38.6</v>
      </c>
      <c r="BS31" s="51">
        <f t="shared" si="24"/>
        <v>15.299246928260008</v>
      </c>
      <c r="BT31" s="52">
        <v>0</v>
      </c>
      <c r="BU31" s="53">
        <v>0</v>
      </c>
      <c r="BV31" s="51" t="e">
        <f t="shared" si="25"/>
        <v>#DIV/0!</v>
      </c>
      <c r="BW31" s="51">
        <f t="shared" si="1"/>
        <v>-14.599999999999909</v>
      </c>
      <c r="BX31" s="51">
        <f t="shared" si="26"/>
        <v>230.79999999999995</v>
      </c>
      <c r="BY31" s="51"/>
      <c r="BZ31" s="2"/>
      <c r="CA31" s="2"/>
      <c r="CB31" s="2"/>
      <c r="CC31" s="2"/>
      <c r="CD31" s="2"/>
      <c r="CE31" s="2"/>
      <c r="CF31" s="2"/>
      <c r="CG31" s="2"/>
    </row>
    <row r="32" spans="1:85" ht="12.75">
      <c r="A32" s="49">
        <v>17</v>
      </c>
      <c r="B32" s="50" t="s">
        <v>55</v>
      </c>
      <c r="C32" s="51">
        <f t="shared" si="2"/>
        <v>2313.3</v>
      </c>
      <c r="D32" s="51">
        <f t="shared" si="27"/>
        <v>869.5</v>
      </c>
      <c r="E32" s="51">
        <f t="shared" si="3"/>
        <v>37.58699693079151</v>
      </c>
      <c r="F32" s="52">
        <f t="shared" si="29"/>
        <v>252.9</v>
      </c>
      <c r="G32" s="52">
        <f>J32+M32+P32+S32+V32+Y32+AB32+AE32+0.4</f>
        <v>127.7</v>
      </c>
      <c r="H32" s="51">
        <f t="shared" si="5"/>
        <v>50.49426650850138</v>
      </c>
      <c r="I32" s="52">
        <v>117</v>
      </c>
      <c r="J32" s="52">
        <v>51</v>
      </c>
      <c r="K32" s="51">
        <f t="shared" si="6"/>
        <v>43.58974358974359</v>
      </c>
      <c r="L32" s="52">
        <v>0</v>
      </c>
      <c r="M32" s="52">
        <v>5.7</v>
      </c>
      <c r="N32" s="51" t="e">
        <f t="shared" si="7"/>
        <v>#DIV/0!</v>
      </c>
      <c r="O32" s="52">
        <v>43.4</v>
      </c>
      <c r="P32" s="52">
        <v>3.8</v>
      </c>
      <c r="Q32" s="51">
        <f t="shared" si="28"/>
        <v>8.755760368663594</v>
      </c>
      <c r="R32" s="52">
        <v>80.5</v>
      </c>
      <c r="S32" s="52">
        <v>61.2</v>
      </c>
      <c r="T32" s="51">
        <f t="shared" si="8"/>
        <v>76.0248447204969</v>
      </c>
      <c r="U32" s="52">
        <v>2</v>
      </c>
      <c r="V32" s="52">
        <v>0.5</v>
      </c>
      <c r="W32" s="51">
        <f t="shared" si="9"/>
        <v>25</v>
      </c>
      <c r="X32" s="52"/>
      <c r="Y32" s="52"/>
      <c r="Z32" s="51" t="e">
        <f t="shared" si="10"/>
        <v>#DIV/0!</v>
      </c>
      <c r="AA32" s="52">
        <v>10</v>
      </c>
      <c r="AB32" s="52">
        <v>5.1</v>
      </c>
      <c r="AC32" s="51">
        <f t="shared" si="11"/>
        <v>51</v>
      </c>
      <c r="AD32" s="52"/>
      <c r="AE32" s="52"/>
      <c r="AF32" s="51" t="e">
        <f t="shared" si="12"/>
        <v>#DIV/0!</v>
      </c>
      <c r="AG32" s="52">
        <v>2055.4</v>
      </c>
      <c r="AH32" s="52">
        <v>741.8</v>
      </c>
      <c r="AI32" s="51">
        <f t="shared" si="13"/>
        <v>36.09029872530894</v>
      </c>
      <c r="AJ32" s="51">
        <v>1606.9</v>
      </c>
      <c r="AK32" s="51">
        <v>705</v>
      </c>
      <c r="AL32" s="51">
        <f t="shared" si="14"/>
        <v>43.87329640923517</v>
      </c>
      <c r="AM32" s="51">
        <v>0</v>
      </c>
      <c r="AN32" s="51">
        <v>0</v>
      </c>
      <c r="AO32" s="51" t="e">
        <f t="shared" si="15"/>
        <v>#DIV/0!</v>
      </c>
      <c r="AP32" s="52">
        <v>0</v>
      </c>
      <c r="AQ32" s="52">
        <v>0</v>
      </c>
      <c r="AR32" s="51" t="e">
        <f t="shared" si="16"/>
        <v>#DIV/0!</v>
      </c>
      <c r="AS32" s="52">
        <v>5</v>
      </c>
      <c r="AT32" s="52">
        <v>0</v>
      </c>
      <c r="AU32" s="51">
        <f t="shared" si="17"/>
        <v>0</v>
      </c>
      <c r="AV32" s="52">
        <v>2321.4</v>
      </c>
      <c r="AW32" s="52">
        <v>543.2</v>
      </c>
      <c r="AX32" s="51">
        <f aca="true" t="shared" si="30" ref="AX32:AX39">AW32/AV32*100</f>
        <v>23.399672611355218</v>
      </c>
      <c r="AY32" s="52">
        <v>603.3</v>
      </c>
      <c r="AZ32" s="52">
        <v>186.7</v>
      </c>
      <c r="BA32" s="51">
        <f t="shared" si="18"/>
        <v>30.946461130449197</v>
      </c>
      <c r="BB32" s="51">
        <v>595.1</v>
      </c>
      <c r="BC32" s="52">
        <v>183.5</v>
      </c>
      <c r="BD32" s="51">
        <f t="shared" si="19"/>
        <v>30.835153755671314</v>
      </c>
      <c r="BE32" s="52">
        <v>423</v>
      </c>
      <c r="BF32" s="52">
        <v>0</v>
      </c>
      <c r="BG32" s="51">
        <f t="shared" si="20"/>
        <v>0</v>
      </c>
      <c r="BH32" s="52">
        <v>128.9</v>
      </c>
      <c r="BI32" s="52">
        <v>21.4</v>
      </c>
      <c r="BJ32" s="51">
        <f t="shared" si="21"/>
        <v>16.60201706749418</v>
      </c>
      <c r="BK32" s="52">
        <v>1067.6</v>
      </c>
      <c r="BL32" s="52">
        <v>325.9</v>
      </c>
      <c r="BM32" s="51">
        <f t="shared" si="22"/>
        <v>30.526414387411016</v>
      </c>
      <c r="BN32" s="53">
        <v>781.5</v>
      </c>
      <c r="BO32" s="53">
        <v>259.4</v>
      </c>
      <c r="BP32" s="51">
        <f t="shared" si="23"/>
        <v>33.192578374920025</v>
      </c>
      <c r="BQ32" s="53">
        <v>189</v>
      </c>
      <c r="BR32" s="53">
        <v>56.4</v>
      </c>
      <c r="BS32" s="51">
        <f t="shared" si="24"/>
        <v>29.841269841269842</v>
      </c>
      <c r="BT32" s="52">
        <v>0</v>
      </c>
      <c r="BU32" s="53">
        <v>0</v>
      </c>
      <c r="BV32" s="51" t="e">
        <f t="shared" si="25"/>
        <v>#DIV/0!</v>
      </c>
      <c r="BW32" s="51">
        <f t="shared" si="1"/>
        <v>-8.099999999999909</v>
      </c>
      <c r="BX32" s="51">
        <f t="shared" si="26"/>
        <v>326.29999999999995</v>
      </c>
      <c r="BY32" s="51"/>
      <c r="BZ32" s="2"/>
      <c r="CA32" s="2"/>
      <c r="CB32" s="2"/>
      <c r="CC32" s="2"/>
      <c r="CD32" s="2"/>
      <c r="CE32" s="2"/>
      <c r="CF32" s="2"/>
      <c r="CG32" s="2"/>
    </row>
    <row r="33" spans="1:85" ht="12.75">
      <c r="A33" s="49">
        <v>18</v>
      </c>
      <c r="B33" s="50" t="s">
        <v>56</v>
      </c>
      <c r="C33" s="51">
        <f t="shared" si="2"/>
        <v>1864.9</v>
      </c>
      <c r="D33" s="51">
        <f t="shared" si="27"/>
        <v>658.8000000000001</v>
      </c>
      <c r="E33" s="51">
        <f t="shared" si="3"/>
        <v>35.326290953938546</v>
      </c>
      <c r="F33" s="52">
        <f t="shared" si="29"/>
        <v>158.3</v>
      </c>
      <c r="G33" s="52">
        <f>J33+M33+P33+S33+V33+Y33+AB33+AE33+0.2</f>
        <v>44.60000000000001</v>
      </c>
      <c r="H33" s="51">
        <f t="shared" si="5"/>
        <v>28.174352495262163</v>
      </c>
      <c r="I33" s="52">
        <v>67.5</v>
      </c>
      <c r="J33" s="55">
        <v>17.7</v>
      </c>
      <c r="K33" s="51">
        <f t="shared" si="6"/>
        <v>26.222222222222218</v>
      </c>
      <c r="L33" s="52">
        <v>0</v>
      </c>
      <c r="M33" s="52">
        <v>0</v>
      </c>
      <c r="N33" s="51" t="e">
        <f t="shared" si="7"/>
        <v>#DIV/0!</v>
      </c>
      <c r="O33" s="52">
        <v>25.3</v>
      </c>
      <c r="P33" s="52">
        <v>2.1</v>
      </c>
      <c r="Q33" s="51">
        <f t="shared" si="28"/>
        <v>8.300395256916996</v>
      </c>
      <c r="R33" s="52">
        <v>60</v>
      </c>
      <c r="S33" s="52">
        <v>23.4</v>
      </c>
      <c r="T33" s="51">
        <f t="shared" si="8"/>
        <v>38.99999999999999</v>
      </c>
      <c r="U33" s="52">
        <v>2</v>
      </c>
      <c r="V33" s="52">
        <v>0</v>
      </c>
      <c r="W33" s="51">
        <f t="shared" si="9"/>
        <v>0</v>
      </c>
      <c r="X33" s="52"/>
      <c r="Y33" s="52"/>
      <c r="Z33" s="51" t="e">
        <f t="shared" si="10"/>
        <v>#DIV/0!</v>
      </c>
      <c r="AA33" s="52">
        <v>3.5</v>
      </c>
      <c r="AB33" s="52">
        <v>1.2</v>
      </c>
      <c r="AC33" s="51">
        <f t="shared" si="11"/>
        <v>34.285714285714285</v>
      </c>
      <c r="AD33" s="52"/>
      <c r="AE33" s="52"/>
      <c r="AF33" s="51" t="e">
        <f t="shared" si="12"/>
        <v>#DIV/0!</v>
      </c>
      <c r="AG33" s="52">
        <v>1703.4</v>
      </c>
      <c r="AH33" s="52">
        <v>614.2</v>
      </c>
      <c r="AI33" s="51">
        <f t="shared" si="13"/>
        <v>36.05729717036515</v>
      </c>
      <c r="AJ33" s="51">
        <v>1236.9</v>
      </c>
      <c r="AK33" s="56">
        <v>543.3</v>
      </c>
      <c r="AL33" s="51">
        <f t="shared" si="14"/>
        <v>43.924326946398246</v>
      </c>
      <c r="AM33" s="51">
        <v>147.5</v>
      </c>
      <c r="AN33" s="51">
        <v>51.9</v>
      </c>
      <c r="AO33" s="51">
        <f t="shared" si="15"/>
        <v>35.186440677966104</v>
      </c>
      <c r="AP33" s="52">
        <v>0</v>
      </c>
      <c r="AQ33" s="52">
        <v>0</v>
      </c>
      <c r="AR33" s="51" t="e">
        <f t="shared" si="16"/>
        <v>#DIV/0!</v>
      </c>
      <c r="AS33" s="52">
        <v>3.2</v>
      </c>
      <c r="AT33" s="52">
        <v>0</v>
      </c>
      <c r="AU33" s="51">
        <f t="shared" si="17"/>
        <v>0</v>
      </c>
      <c r="AV33" s="52">
        <v>1872.9</v>
      </c>
      <c r="AW33" s="52">
        <v>470.5</v>
      </c>
      <c r="AX33" s="51">
        <f t="shared" si="30"/>
        <v>25.121469379037855</v>
      </c>
      <c r="AY33" s="52">
        <v>583.1</v>
      </c>
      <c r="AZ33" s="52">
        <v>214.3</v>
      </c>
      <c r="BA33" s="51">
        <f t="shared" si="18"/>
        <v>36.75184359458069</v>
      </c>
      <c r="BB33" s="51">
        <v>573.3</v>
      </c>
      <c r="BC33" s="52">
        <v>209.5</v>
      </c>
      <c r="BD33" s="51">
        <f t="shared" si="19"/>
        <v>36.54282225710798</v>
      </c>
      <c r="BE33" s="52">
        <v>332.8</v>
      </c>
      <c r="BF33" s="52">
        <v>0</v>
      </c>
      <c r="BG33" s="51">
        <f t="shared" si="20"/>
        <v>0</v>
      </c>
      <c r="BH33" s="52">
        <v>104.2</v>
      </c>
      <c r="BI33" s="52">
        <v>18.2</v>
      </c>
      <c r="BJ33" s="51">
        <f t="shared" si="21"/>
        <v>17.46641074856046</v>
      </c>
      <c r="BK33" s="52">
        <v>795.8</v>
      </c>
      <c r="BL33" s="52">
        <v>227.3</v>
      </c>
      <c r="BM33" s="51">
        <f t="shared" si="22"/>
        <v>28.56245287760744</v>
      </c>
      <c r="BN33" s="53">
        <v>652.8</v>
      </c>
      <c r="BO33" s="53">
        <v>210.1</v>
      </c>
      <c r="BP33" s="51">
        <f t="shared" si="23"/>
        <v>32.18443627450981</v>
      </c>
      <c r="BQ33" s="53">
        <v>25.9</v>
      </c>
      <c r="BR33" s="57">
        <v>5.7</v>
      </c>
      <c r="BS33" s="51">
        <f t="shared" si="24"/>
        <v>22.007722007722013</v>
      </c>
      <c r="BT33" s="52">
        <v>0</v>
      </c>
      <c r="BU33" s="53">
        <v>0</v>
      </c>
      <c r="BV33" s="51" t="e">
        <f t="shared" si="25"/>
        <v>#DIV/0!</v>
      </c>
      <c r="BW33" s="51">
        <f t="shared" si="1"/>
        <v>-8</v>
      </c>
      <c r="BX33" s="51">
        <f t="shared" si="26"/>
        <v>188.30000000000007</v>
      </c>
      <c r="BY33" s="51"/>
      <c r="BZ33" s="2"/>
      <c r="CA33" s="2"/>
      <c r="CB33" s="2"/>
      <c r="CC33" s="2"/>
      <c r="CD33" s="2"/>
      <c r="CE33" s="2"/>
      <c r="CF33" s="2"/>
      <c r="CG33" s="2"/>
    </row>
    <row r="34" spans="1:85" ht="12.75">
      <c r="A34" s="49">
        <v>19</v>
      </c>
      <c r="B34" s="50" t="s">
        <v>57</v>
      </c>
      <c r="C34" s="51">
        <f t="shared" si="2"/>
        <v>2817</v>
      </c>
      <c r="D34" s="51">
        <f t="shared" si="27"/>
        <v>1084.2</v>
      </c>
      <c r="E34" s="51">
        <f t="shared" si="3"/>
        <v>38.4877529286475</v>
      </c>
      <c r="F34" s="52">
        <f t="shared" si="29"/>
        <v>453.2</v>
      </c>
      <c r="G34" s="52">
        <f>J34+M34+P34+S34+V34+Y34+AB34+AE34+0.2</f>
        <v>232.19999999999996</v>
      </c>
      <c r="H34" s="51">
        <f t="shared" si="5"/>
        <v>51.23565754633715</v>
      </c>
      <c r="I34" s="52">
        <v>225</v>
      </c>
      <c r="J34" s="52">
        <v>98.8</v>
      </c>
      <c r="K34" s="51">
        <f t="shared" si="6"/>
        <v>43.91111111111111</v>
      </c>
      <c r="L34" s="52">
        <v>0</v>
      </c>
      <c r="M34" s="52">
        <v>0.5</v>
      </c>
      <c r="N34" s="51" t="e">
        <f t="shared" si="7"/>
        <v>#DIV/0!</v>
      </c>
      <c r="O34" s="52">
        <v>54.9</v>
      </c>
      <c r="P34" s="52">
        <v>3.5</v>
      </c>
      <c r="Q34" s="51">
        <f t="shared" si="28"/>
        <v>6.375227686703097</v>
      </c>
      <c r="R34" s="52">
        <v>140</v>
      </c>
      <c r="S34" s="52">
        <v>107.3</v>
      </c>
      <c r="T34" s="51">
        <f t="shared" si="8"/>
        <v>76.64285714285714</v>
      </c>
      <c r="U34" s="52">
        <v>5</v>
      </c>
      <c r="V34" s="52">
        <v>2.2</v>
      </c>
      <c r="W34" s="51">
        <f t="shared" si="9"/>
        <v>44.00000000000001</v>
      </c>
      <c r="X34" s="52"/>
      <c r="Y34" s="52"/>
      <c r="Z34" s="51" t="e">
        <f t="shared" si="10"/>
        <v>#DIV/0!</v>
      </c>
      <c r="AA34" s="52">
        <v>28.3</v>
      </c>
      <c r="AB34" s="52">
        <v>19.7</v>
      </c>
      <c r="AC34" s="51">
        <f t="shared" si="11"/>
        <v>69.6113074204947</v>
      </c>
      <c r="AD34" s="52"/>
      <c r="AE34" s="52"/>
      <c r="AF34" s="51" t="e">
        <f t="shared" si="12"/>
        <v>#DIV/0!</v>
      </c>
      <c r="AG34" s="52">
        <v>2359.4</v>
      </c>
      <c r="AH34" s="52">
        <v>849.3</v>
      </c>
      <c r="AI34" s="51">
        <f t="shared" si="13"/>
        <v>35.9964397728236</v>
      </c>
      <c r="AJ34" s="51">
        <v>1704.1</v>
      </c>
      <c r="AK34" s="51">
        <v>762.7</v>
      </c>
      <c r="AL34" s="51">
        <f t="shared" si="14"/>
        <v>44.756763100757</v>
      </c>
      <c r="AM34" s="51">
        <v>138.2</v>
      </c>
      <c r="AN34" s="51">
        <v>48.6</v>
      </c>
      <c r="AO34" s="51">
        <f t="shared" si="15"/>
        <v>35.166425470332854</v>
      </c>
      <c r="AP34" s="52">
        <v>0</v>
      </c>
      <c r="AQ34" s="52">
        <v>0</v>
      </c>
      <c r="AR34" s="51" t="e">
        <f t="shared" si="16"/>
        <v>#DIV/0!</v>
      </c>
      <c r="AS34" s="52">
        <v>4.4</v>
      </c>
      <c r="AT34" s="52">
        <v>2.7</v>
      </c>
      <c r="AU34" s="51">
        <f t="shared" si="17"/>
        <v>61.36363636363637</v>
      </c>
      <c r="AV34" s="52">
        <v>2839.9</v>
      </c>
      <c r="AW34" s="52">
        <v>857.6</v>
      </c>
      <c r="AX34" s="51">
        <f t="shared" si="30"/>
        <v>30.19824641712736</v>
      </c>
      <c r="AY34" s="52">
        <v>788.4</v>
      </c>
      <c r="AZ34" s="55">
        <v>317.1</v>
      </c>
      <c r="BA34" s="51">
        <f t="shared" si="18"/>
        <v>40.22070015220701</v>
      </c>
      <c r="BB34" s="51">
        <v>778.6</v>
      </c>
      <c r="BC34" s="55">
        <v>312.3</v>
      </c>
      <c r="BD34" s="51">
        <f t="shared" si="19"/>
        <v>40.11045466221423</v>
      </c>
      <c r="BE34" s="52">
        <v>531.5</v>
      </c>
      <c r="BF34" s="52">
        <v>0</v>
      </c>
      <c r="BG34" s="51">
        <f t="shared" si="20"/>
        <v>0</v>
      </c>
      <c r="BH34" s="52">
        <v>121</v>
      </c>
      <c r="BI34" s="52">
        <v>13</v>
      </c>
      <c r="BJ34" s="51">
        <f t="shared" si="21"/>
        <v>10.743801652892563</v>
      </c>
      <c r="BK34" s="52">
        <v>1290.5</v>
      </c>
      <c r="BL34" s="52">
        <v>503.9</v>
      </c>
      <c r="BM34" s="51">
        <f t="shared" si="22"/>
        <v>39.046881053855095</v>
      </c>
      <c r="BN34" s="53">
        <v>878</v>
      </c>
      <c r="BO34" s="53">
        <v>316.8</v>
      </c>
      <c r="BP34" s="51">
        <f t="shared" si="23"/>
        <v>36.08200455580865</v>
      </c>
      <c r="BQ34" s="53">
        <v>313.7</v>
      </c>
      <c r="BR34" s="53">
        <v>174.4</v>
      </c>
      <c r="BS34" s="51">
        <f t="shared" si="24"/>
        <v>55.59451705451068</v>
      </c>
      <c r="BT34" s="52">
        <v>0</v>
      </c>
      <c r="BU34" s="53">
        <v>0</v>
      </c>
      <c r="BV34" s="51" t="e">
        <f t="shared" si="25"/>
        <v>#DIV/0!</v>
      </c>
      <c r="BW34" s="51">
        <f t="shared" si="1"/>
        <v>-22.90000000000009</v>
      </c>
      <c r="BX34" s="51">
        <f t="shared" si="26"/>
        <v>226.60000000000002</v>
      </c>
      <c r="BY34" s="51"/>
      <c r="BZ34" s="2"/>
      <c r="CA34" s="2"/>
      <c r="CB34" s="2"/>
      <c r="CC34" s="2"/>
      <c r="CD34" s="2"/>
      <c r="CE34" s="2"/>
      <c r="CF34" s="2"/>
      <c r="CG34" s="2"/>
    </row>
    <row r="35" spans="1:85" ht="12.75">
      <c r="A35" s="49">
        <v>20</v>
      </c>
      <c r="B35" s="50"/>
      <c r="C35" s="51">
        <f t="shared" si="2"/>
        <v>0</v>
      </c>
      <c r="D35" s="51">
        <f t="shared" si="27"/>
        <v>0</v>
      </c>
      <c r="E35" s="51" t="e">
        <f t="shared" si="3"/>
        <v>#DIV/0!</v>
      </c>
      <c r="F35" s="52"/>
      <c r="G35" s="52"/>
      <c r="H35" s="51" t="e">
        <f t="shared" si="5"/>
        <v>#DIV/0!</v>
      </c>
      <c r="I35" s="52"/>
      <c r="J35" s="52"/>
      <c r="K35" s="51" t="e">
        <f t="shared" si="6"/>
        <v>#DIV/0!</v>
      </c>
      <c r="L35" s="52"/>
      <c r="M35" s="52"/>
      <c r="N35" s="51" t="e">
        <f t="shared" si="7"/>
        <v>#DIV/0!</v>
      </c>
      <c r="O35" s="52"/>
      <c r="P35" s="52"/>
      <c r="Q35" s="51" t="e">
        <f t="shared" si="28"/>
        <v>#DIV/0!</v>
      </c>
      <c r="R35" s="52"/>
      <c r="S35" s="52"/>
      <c r="T35" s="51" t="e">
        <f t="shared" si="8"/>
        <v>#DIV/0!</v>
      </c>
      <c r="U35" s="52"/>
      <c r="V35" s="52"/>
      <c r="W35" s="51" t="e">
        <f t="shared" si="9"/>
        <v>#DIV/0!</v>
      </c>
      <c r="X35" s="52"/>
      <c r="Y35" s="52"/>
      <c r="Z35" s="51" t="e">
        <f t="shared" si="10"/>
        <v>#DIV/0!</v>
      </c>
      <c r="AA35" s="52"/>
      <c r="AB35" s="52"/>
      <c r="AC35" s="51" t="e">
        <f t="shared" si="11"/>
        <v>#DIV/0!</v>
      </c>
      <c r="AD35" s="52"/>
      <c r="AE35" s="52"/>
      <c r="AF35" s="51" t="e">
        <f t="shared" si="12"/>
        <v>#DIV/0!</v>
      </c>
      <c r="AG35" s="52"/>
      <c r="AH35" s="52"/>
      <c r="AI35" s="51" t="e">
        <f t="shared" si="13"/>
        <v>#DIV/0!</v>
      </c>
      <c r="AJ35" s="51"/>
      <c r="AK35" s="51"/>
      <c r="AL35" s="51" t="e">
        <f t="shared" si="14"/>
        <v>#DIV/0!</v>
      </c>
      <c r="AM35" s="51"/>
      <c r="AN35" s="51"/>
      <c r="AO35" s="51" t="e">
        <f t="shared" si="15"/>
        <v>#DIV/0!</v>
      </c>
      <c r="AP35" s="52"/>
      <c r="AQ35" s="52"/>
      <c r="AR35" s="51" t="e">
        <f t="shared" si="16"/>
        <v>#DIV/0!</v>
      </c>
      <c r="AS35" s="52"/>
      <c r="AT35" s="52"/>
      <c r="AU35" s="51" t="e">
        <f t="shared" si="17"/>
        <v>#DIV/0!</v>
      </c>
      <c r="AV35" s="52"/>
      <c r="AW35" s="52"/>
      <c r="AX35" s="51" t="e">
        <f t="shared" si="30"/>
        <v>#DIV/0!</v>
      </c>
      <c r="AY35" s="52"/>
      <c r="AZ35" s="52"/>
      <c r="BA35" s="51" t="e">
        <f t="shared" si="18"/>
        <v>#DIV/0!</v>
      </c>
      <c r="BB35" s="51"/>
      <c r="BC35" s="51"/>
      <c r="BD35" s="51" t="e">
        <f t="shared" si="19"/>
        <v>#DIV/0!</v>
      </c>
      <c r="BE35" s="52"/>
      <c r="BF35" s="52"/>
      <c r="BG35" s="51" t="e">
        <f t="shared" si="20"/>
        <v>#DIV/0!</v>
      </c>
      <c r="BH35" s="52"/>
      <c r="BI35" s="52"/>
      <c r="BJ35" s="51" t="e">
        <f t="shared" si="21"/>
        <v>#DIV/0!</v>
      </c>
      <c r="BK35" s="52"/>
      <c r="BL35" s="52"/>
      <c r="BM35" s="51" t="e">
        <f t="shared" si="22"/>
        <v>#DIV/0!</v>
      </c>
      <c r="BN35" s="53"/>
      <c r="BO35" s="53"/>
      <c r="BP35" s="51" t="e">
        <f t="shared" si="23"/>
        <v>#DIV/0!</v>
      </c>
      <c r="BQ35" s="53"/>
      <c r="BR35" s="53"/>
      <c r="BS35" s="51" t="e">
        <f t="shared" si="24"/>
        <v>#DIV/0!</v>
      </c>
      <c r="BT35" s="53"/>
      <c r="BU35" s="53"/>
      <c r="BV35" s="51" t="e">
        <f t="shared" si="25"/>
        <v>#DIV/0!</v>
      </c>
      <c r="BW35" s="51">
        <f aca="true" t="shared" si="31" ref="BW35:BW40">SUM(C35-AV35)</f>
        <v>0</v>
      </c>
      <c r="BX35" s="51">
        <f t="shared" si="26"/>
        <v>0</v>
      </c>
      <c r="BY35" s="51"/>
      <c r="BZ35" s="2"/>
      <c r="CA35" s="2"/>
      <c r="CB35" s="2"/>
      <c r="CC35" s="2"/>
      <c r="CD35" s="2"/>
      <c r="CE35" s="2"/>
      <c r="CF35" s="2"/>
      <c r="CG35" s="2"/>
    </row>
    <row r="36" spans="1:85" ht="12.75">
      <c r="A36" s="49">
        <v>21</v>
      </c>
      <c r="B36" s="61"/>
      <c r="C36" s="51">
        <f t="shared" si="2"/>
        <v>0</v>
      </c>
      <c r="D36" s="51">
        <f t="shared" si="27"/>
        <v>0</v>
      </c>
      <c r="E36" s="51" t="e">
        <f t="shared" si="3"/>
        <v>#DIV/0!</v>
      </c>
      <c r="F36" s="52"/>
      <c r="G36" s="52"/>
      <c r="H36" s="51" t="e">
        <f t="shared" si="5"/>
        <v>#DIV/0!</v>
      </c>
      <c r="I36" s="52"/>
      <c r="J36" s="52"/>
      <c r="K36" s="51" t="e">
        <f t="shared" si="6"/>
        <v>#DIV/0!</v>
      </c>
      <c r="L36" s="52"/>
      <c r="M36" s="52"/>
      <c r="N36" s="51" t="e">
        <f t="shared" si="7"/>
        <v>#DIV/0!</v>
      </c>
      <c r="O36" s="52"/>
      <c r="P36" s="52"/>
      <c r="Q36" s="51" t="e">
        <f t="shared" si="28"/>
        <v>#DIV/0!</v>
      </c>
      <c r="R36" s="52"/>
      <c r="S36" s="52"/>
      <c r="T36" s="51" t="e">
        <f t="shared" si="8"/>
        <v>#DIV/0!</v>
      </c>
      <c r="U36" s="52"/>
      <c r="V36" s="52"/>
      <c r="W36" s="51" t="e">
        <f t="shared" si="9"/>
        <v>#DIV/0!</v>
      </c>
      <c r="X36" s="52"/>
      <c r="Y36" s="52"/>
      <c r="Z36" s="51" t="e">
        <f t="shared" si="10"/>
        <v>#DIV/0!</v>
      </c>
      <c r="AA36" s="52"/>
      <c r="AB36" s="52"/>
      <c r="AC36" s="51" t="e">
        <f t="shared" si="11"/>
        <v>#DIV/0!</v>
      </c>
      <c r="AD36" s="52"/>
      <c r="AE36" s="52"/>
      <c r="AF36" s="51" t="e">
        <f t="shared" si="12"/>
        <v>#DIV/0!</v>
      </c>
      <c r="AG36" s="52"/>
      <c r="AH36" s="52"/>
      <c r="AI36" s="51" t="e">
        <f t="shared" si="13"/>
        <v>#DIV/0!</v>
      </c>
      <c r="AJ36" s="51"/>
      <c r="AK36" s="51"/>
      <c r="AL36" s="51" t="e">
        <f t="shared" si="14"/>
        <v>#DIV/0!</v>
      </c>
      <c r="AM36" s="51"/>
      <c r="AN36" s="51"/>
      <c r="AO36" s="51" t="e">
        <f t="shared" si="15"/>
        <v>#DIV/0!</v>
      </c>
      <c r="AP36" s="52"/>
      <c r="AQ36" s="52"/>
      <c r="AR36" s="51" t="e">
        <f t="shared" si="16"/>
        <v>#DIV/0!</v>
      </c>
      <c r="AS36" s="52"/>
      <c r="AT36" s="52"/>
      <c r="AU36" s="51" t="e">
        <f t="shared" si="17"/>
        <v>#DIV/0!</v>
      </c>
      <c r="AV36" s="52"/>
      <c r="AW36" s="52"/>
      <c r="AX36" s="51" t="e">
        <f t="shared" si="30"/>
        <v>#DIV/0!</v>
      </c>
      <c r="AY36" s="52"/>
      <c r="AZ36" s="52"/>
      <c r="BA36" s="51" t="e">
        <f t="shared" si="18"/>
        <v>#DIV/0!</v>
      </c>
      <c r="BB36" s="51"/>
      <c r="BC36" s="51"/>
      <c r="BD36" s="51" t="e">
        <f t="shared" si="19"/>
        <v>#DIV/0!</v>
      </c>
      <c r="BE36" s="52"/>
      <c r="BF36" s="52"/>
      <c r="BG36" s="51" t="e">
        <f t="shared" si="20"/>
        <v>#DIV/0!</v>
      </c>
      <c r="BH36" s="52"/>
      <c r="BI36" s="52"/>
      <c r="BJ36" s="51" t="e">
        <f t="shared" si="21"/>
        <v>#DIV/0!</v>
      </c>
      <c r="BK36" s="52"/>
      <c r="BL36" s="52"/>
      <c r="BM36" s="51" t="e">
        <f t="shared" si="22"/>
        <v>#DIV/0!</v>
      </c>
      <c r="BN36" s="53"/>
      <c r="BO36" s="53"/>
      <c r="BP36" s="51" t="e">
        <f t="shared" si="23"/>
        <v>#DIV/0!</v>
      </c>
      <c r="BQ36" s="53"/>
      <c r="BR36" s="53"/>
      <c r="BS36" s="51" t="e">
        <f t="shared" si="24"/>
        <v>#DIV/0!</v>
      </c>
      <c r="BT36" s="53"/>
      <c r="BU36" s="53"/>
      <c r="BV36" s="51" t="e">
        <f t="shared" si="25"/>
        <v>#DIV/0!</v>
      </c>
      <c r="BW36" s="51">
        <f t="shared" si="31"/>
        <v>0</v>
      </c>
      <c r="BX36" s="51">
        <f t="shared" si="26"/>
        <v>0</v>
      </c>
      <c r="BY36" s="51"/>
      <c r="BZ36" s="2"/>
      <c r="CA36" s="2"/>
      <c r="CB36" s="2"/>
      <c r="CC36" s="2"/>
      <c r="CD36" s="2"/>
      <c r="CE36" s="2"/>
      <c r="CF36" s="2"/>
      <c r="CG36" s="2"/>
    </row>
    <row r="37" spans="1:85" ht="12.75">
      <c r="A37" s="49">
        <v>22</v>
      </c>
      <c r="B37" s="61"/>
      <c r="C37" s="51">
        <f t="shared" si="2"/>
        <v>0</v>
      </c>
      <c r="D37" s="51">
        <f t="shared" si="27"/>
        <v>0</v>
      </c>
      <c r="E37" s="51" t="e">
        <f t="shared" si="3"/>
        <v>#DIV/0!</v>
      </c>
      <c r="F37" s="52"/>
      <c r="G37" s="52"/>
      <c r="H37" s="51" t="e">
        <f t="shared" si="5"/>
        <v>#DIV/0!</v>
      </c>
      <c r="I37" s="52"/>
      <c r="J37" s="52"/>
      <c r="K37" s="51" t="e">
        <f t="shared" si="6"/>
        <v>#DIV/0!</v>
      </c>
      <c r="L37" s="52"/>
      <c r="M37" s="52"/>
      <c r="N37" s="51" t="e">
        <f t="shared" si="7"/>
        <v>#DIV/0!</v>
      </c>
      <c r="O37" s="52"/>
      <c r="P37" s="52"/>
      <c r="Q37" s="51" t="e">
        <f t="shared" si="28"/>
        <v>#DIV/0!</v>
      </c>
      <c r="R37" s="52"/>
      <c r="S37" s="52"/>
      <c r="T37" s="51" t="e">
        <f t="shared" si="8"/>
        <v>#DIV/0!</v>
      </c>
      <c r="U37" s="52"/>
      <c r="V37" s="52"/>
      <c r="W37" s="51" t="e">
        <f t="shared" si="9"/>
        <v>#DIV/0!</v>
      </c>
      <c r="X37" s="52"/>
      <c r="Y37" s="52"/>
      <c r="Z37" s="51" t="e">
        <f t="shared" si="10"/>
        <v>#DIV/0!</v>
      </c>
      <c r="AA37" s="52"/>
      <c r="AB37" s="52"/>
      <c r="AC37" s="51" t="e">
        <f t="shared" si="11"/>
        <v>#DIV/0!</v>
      </c>
      <c r="AD37" s="52"/>
      <c r="AE37" s="52"/>
      <c r="AF37" s="51" t="e">
        <f t="shared" si="12"/>
        <v>#DIV/0!</v>
      </c>
      <c r="AG37" s="52"/>
      <c r="AH37" s="52"/>
      <c r="AI37" s="51" t="e">
        <f t="shared" si="13"/>
        <v>#DIV/0!</v>
      </c>
      <c r="AJ37" s="51"/>
      <c r="AK37" s="51"/>
      <c r="AL37" s="51" t="e">
        <f t="shared" si="14"/>
        <v>#DIV/0!</v>
      </c>
      <c r="AM37" s="51"/>
      <c r="AN37" s="51"/>
      <c r="AO37" s="51" t="e">
        <f t="shared" si="15"/>
        <v>#DIV/0!</v>
      </c>
      <c r="AP37" s="52"/>
      <c r="AQ37" s="52"/>
      <c r="AR37" s="51" t="e">
        <f t="shared" si="16"/>
        <v>#DIV/0!</v>
      </c>
      <c r="AS37" s="52"/>
      <c r="AT37" s="52"/>
      <c r="AU37" s="51" t="e">
        <f t="shared" si="17"/>
        <v>#DIV/0!</v>
      </c>
      <c r="AV37" s="52"/>
      <c r="AW37" s="52"/>
      <c r="AX37" s="51" t="e">
        <f t="shared" si="30"/>
        <v>#DIV/0!</v>
      </c>
      <c r="AY37" s="52"/>
      <c r="AZ37" s="52"/>
      <c r="BA37" s="51" t="e">
        <f t="shared" si="18"/>
        <v>#DIV/0!</v>
      </c>
      <c r="BB37" s="51"/>
      <c r="BC37" s="51"/>
      <c r="BD37" s="51" t="e">
        <f t="shared" si="19"/>
        <v>#DIV/0!</v>
      </c>
      <c r="BE37" s="52"/>
      <c r="BF37" s="52"/>
      <c r="BG37" s="51" t="e">
        <f t="shared" si="20"/>
        <v>#DIV/0!</v>
      </c>
      <c r="BH37" s="52"/>
      <c r="BI37" s="52"/>
      <c r="BJ37" s="51" t="e">
        <f t="shared" si="21"/>
        <v>#DIV/0!</v>
      </c>
      <c r="BK37" s="52"/>
      <c r="BL37" s="52"/>
      <c r="BM37" s="51" t="e">
        <f t="shared" si="22"/>
        <v>#DIV/0!</v>
      </c>
      <c r="BN37" s="53"/>
      <c r="BO37" s="53"/>
      <c r="BP37" s="51" t="e">
        <f t="shared" si="23"/>
        <v>#DIV/0!</v>
      </c>
      <c r="BQ37" s="53"/>
      <c r="BR37" s="53"/>
      <c r="BS37" s="51" t="e">
        <f t="shared" si="24"/>
        <v>#DIV/0!</v>
      </c>
      <c r="BT37" s="53"/>
      <c r="BU37" s="53"/>
      <c r="BV37" s="51" t="e">
        <f t="shared" si="25"/>
        <v>#DIV/0!</v>
      </c>
      <c r="BW37" s="51">
        <f t="shared" si="31"/>
        <v>0</v>
      </c>
      <c r="BX37" s="51">
        <f t="shared" si="26"/>
        <v>0</v>
      </c>
      <c r="BY37" s="51"/>
      <c r="BZ37" s="2"/>
      <c r="CA37" s="2"/>
      <c r="CB37" s="2"/>
      <c r="CC37" s="2"/>
      <c r="CD37" s="2"/>
      <c r="CE37" s="2"/>
      <c r="CF37" s="2"/>
      <c r="CG37" s="2"/>
    </row>
    <row r="38" spans="1:85" ht="12.75">
      <c r="A38" s="49">
        <v>23</v>
      </c>
      <c r="B38" s="61"/>
      <c r="C38" s="51">
        <f t="shared" si="2"/>
        <v>0</v>
      </c>
      <c r="D38" s="51">
        <f t="shared" si="27"/>
        <v>0</v>
      </c>
      <c r="E38" s="51" t="e">
        <f t="shared" si="3"/>
        <v>#DIV/0!</v>
      </c>
      <c r="F38" s="52"/>
      <c r="G38" s="52"/>
      <c r="H38" s="51" t="e">
        <f t="shared" si="5"/>
        <v>#DIV/0!</v>
      </c>
      <c r="I38" s="52"/>
      <c r="J38" s="52"/>
      <c r="K38" s="51" t="e">
        <f t="shared" si="6"/>
        <v>#DIV/0!</v>
      </c>
      <c r="L38" s="52"/>
      <c r="M38" s="52"/>
      <c r="N38" s="51" t="e">
        <f t="shared" si="7"/>
        <v>#DIV/0!</v>
      </c>
      <c r="O38" s="52"/>
      <c r="P38" s="52"/>
      <c r="Q38" s="51" t="e">
        <f t="shared" si="28"/>
        <v>#DIV/0!</v>
      </c>
      <c r="R38" s="52"/>
      <c r="S38" s="52"/>
      <c r="T38" s="51" t="e">
        <f t="shared" si="8"/>
        <v>#DIV/0!</v>
      </c>
      <c r="U38" s="52"/>
      <c r="V38" s="52"/>
      <c r="W38" s="51" t="e">
        <f t="shared" si="9"/>
        <v>#DIV/0!</v>
      </c>
      <c r="X38" s="52"/>
      <c r="Y38" s="52"/>
      <c r="Z38" s="51" t="e">
        <f t="shared" si="10"/>
        <v>#DIV/0!</v>
      </c>
      <c r="AA38" s="52"/>
      <c r="AB38" s="52"/>
      <c r="AC38" s="51" t="e">
        <f t="shared" si="11"/>
        <v>#DIV/0!</v>
      </c>
      <c r="AD38" s="52"/>
      <c r="AE38" s="52"/>
      <c r="AF38" s="51" t="e">
        <f t="shared" si="12"/>
        <v>#DIV/0!</v>
      </c>
      <c r="AG38" s="52"/>
      <c r="AH38" s="52"/>
      <c r="AI38" s="51" t="e">
        <f t="shared" si="13"/>
        <v>#DIV/0!</v>
      </c>
      <c r="AJ38" s="51"/>
      <c r="AK38" s="51"/>
      <c r="AL38" s="51" t="e">
        <f t="shared" si="14"/>
        <v>#DIV/0!</v>
      </c>
      <c r="AM38" s="51"/>
      <c r="AN38" s="51"/>
      <c r="AO38" s="51" t="e">
        <f t="shared" si="15"/>
        <v>#DIV/0!</v>
      </c>
      <c r="AP38" s="52"/>
      <c r="AQ38" s="52"/>
      <c r="AR38" s="51" t="e">
        <f t="shared" si="16"/>
        <v>#DIV/0!</v>
      </c>
      <c r="AS38" s="52"/>
      <c r="AT38" s="52"/>
      <c r="AU38" s="51" t="e">
        <f t="shared" si="17"/>
        <v>#DIV/0!</v>
      </c>
      <c r="AV38" s="52"/>
      <c r="AW38" s="52"/>
      <c r="AX38" s="51" t="e">
        <f t="shared" si="30"/>
        <v>#DIV/0!</v>
      </c>
      <c r="AY38" s="52"/>
      <c r="AZ38" s="52"/>
      <c r="BA38" s="51" t="e">
        <f t="shared" si="18"/>
        <v>#DIV/0!</v>
      </c>
      <c r="BB38" s="51"/>
      <c r="BC38" s="51"/>
      <c r="BD38" s="51" t="e">
        <f t="shared" si="19"/>
        <v>#DIV/0!</v>
      </c>
      <c r="BE38" s="52"/>
      <c r="BF38" s="52"/>
      <c r="BG38" s="51" t="e">
        <f t="shared" si="20"/>
        <v>#DIV/0!</v>
      </c>
      <c r="BH38" s="52"/>
      <c r="BI38" s="52"/>
      <c r="BJ38" s="51" t="e">
        <f t="shared" si="21"/>
        <v>#DIV/0!</v>
      </c>
      <c r="BK38" s="52"/>
      <c r="BL38" s="52"/>
      <c r="BM38" s="51" t="e">
        <f t="shared" si="22"/>
        <v>#DIV/0!</v>
      </c>
      <c r="BN38" s="53"/>
      <c r="BO38" s="53"/>
      <c r="BP38" s="51" t="e">
        <f t="shared" si="23"/>
        <v>#DIV/0!</v>
      </c>
      <c r="BQ38" s="53"/>
      <c r="BR38" s="53"/>
      <c r="BS38" s="51" t="e">
        <f t="shared" si="24"/>
        <v>#DIV/0!</v>
      </c>
      <c r="BT38" s="53"/>
      <c r="BU38" s="53"/>
      <c r="BV38" s="51" t="e">
        <f t="shared" si="25"/>
        <v>#DIV/0!</v>
      </c>
      <c r="BW38" s="51">
        <f t="shared" si="31"/>
        <v>0</v>
      </c>
      <c r="BX38" s="51">
        <f t="shared" si="26"/>
        <v>0</v>
      </c>
      <c r="BY38" s="51"/>
      <c r="BZ38" s="2"/>
      <c r="CA38" s="2"/>
      <c r="CB38" s="2"/>
      <c r="CC38" s="2"/>
      <c r="CD38" s="2"/>
      <c r="CE38" s="2"/>
      <c r="CF38" s="2"/>
      <c r="CG38" s="2"/>
    </row>
    <row r="39" spans="1:85" ht="12.75">
      <c r="A39" s="49">
        <v>24</v>
      </c>
      <c r="B39" s="61"/>
      <c r="C39" s="51">
        <f t="shared" si="2"/>
        <v>0</v>
      </c>
      <c r="D39" s="51">
        <f t="shared" si="27"/>
        <v>0</v>
      </c>
      <c r="E39" s="51" t="e">
        <f t="shared" si="3"/>
        <v>#DIV/0!</v>
      </c>
      <c r="F39" s="52"/>
      <c r="G39" s="52"/>
      <c r="H39" s="51" t="e">
        <f t="shared" si="5"/>
        <v>#DIV/0!</v>
      </c>
      <c r="I39" s="52"/>
      <c r="J39" s="52"/>
      <c r="K39" s="51" t="e">
        <f t="shared" si="6"/>
        <v>#DIV/0!</v>
      </c>
      <c r="L39" s="52"/>
      <c r="M39" s="52"/>
      <c r="N39" s="51" t="e">
        <f t="shared" si="7"/>
        <v>#DIV/0!</v>
      </c>
      <c r="O39" s="52"/>
      <c r="P39" s="52"/>
      <c r="Q39" s="51" t="e">
        <f t="shared" si="28"/>
        <v>#DIV/0!</v>
      </c>
      <c r="R39" s="52"/>
      <c r="S39" s="52"/>
      <c r="T39" s="51" t="e">
        <f t="shared" si="8"/>
        <v>#DIV/0!</v>
      </c>
      <c r="U39" s="52"/>
      <c r="V39" s="52"/>
      <c r="W39" s="51" t="e">
        <f t="shared" si="9"/>
        <v>#DIV/0!</v>
      </c>
      <c r="X39" s="52"/>
      <c r="Y39" s="52"/>
      <c r="Z39" s="51" t="e">
        <f t="shared" si="10"/>
        <v>#DIV/0!</v>
      </c>
      <c r="AA39" s="52"/>
      <c r="AB39" s="52"/>
      <c r="AC39" s="51" t="e">
        <f t="shared" si="11"/>
        <v>#DIV/0!</v>
      </c>
      <c r="AD39" s="52"/>
      <c r="AE39" s="52"/>
      <c r="AF39" s="51" t="e">
        <f t="shared" si="12"/>
        <v>#DIV/0!</v>
      </c>
      <c r="AG39" s="52"/>
      <c r="AH39" s="52"/>
      <c r="AI39" s="51" t="e">
        <f t="shared" si="13"/>
        <v>#DIV/0!</v>
      </c>
      <c r="AJ39" s="51"/>
      <c r="AK39" s="51"/>
      <c r="AL39" s="51" t="e">
        <f t="shared" si="14"/>
        <v>#DIV/0!</v>
      </c>
      <c r="AM39" s="51"/>
      <c r="AN39" s="51"/>
      <c r="AO39" s="51" t="e">
        <f t="shared" si="15"/>
        <v>#DIV/0!</v>
      </c>
      <c r="AP39" s="52"/>
      <c r="AQ39" s="52"/>
      <c r="AR39" s="51" t="e">
        <f t="shared" si="16"/>
        <v>#DIV/0!</v>
      </c>
      <c r="AS39" s="52"/>
      <c r="AT39" s="52"/>
      <c r="AU39" s="51" t="e">
        <f t="shared" si="17"/>
        <v>#DIV/0!</v>
      </c>
      <c r="AV39" s="52"/>
      <c r="AW39" s="52"/>
      <c r="AX39" s="51" t="e">
        <f t="shared" si="30"/>
        <v>#DIV/0!</v>
      </c>
      <c r="AY39" s="52"/>
      <c r="AZ39" s="52"/>
      <c r="BA39" s="51" t="e">
        <f t="shared" si="18"/>
        <v>#DIV/0!</v>
      </c>
      <c r="BB39" s="51"/>
      <c r="BC39" s="51"/>
      <c r="BD39" s="51" t="e">
        <f t="shared" si="19"/>
        <v>#DIV/0!</v>
      </c>
      <c r="BE39" s="52"/>
      <c r="BF39" s="52"/>
      <c r="BG39" s="51" t="e">
        <f t="shared" si="20"/>
        <v>#DIV/0!</v>
      </c>
      <c r="BH39" s="52"/>
      <c r="BI39" s="52"/>
      <c r="BJ39" s="51" t="e">
        <f t="shared" si="21"/>
        <v>#DIV/0!</v>
      </c>
      <c r="BK39" s="52"/>
      <c r="BL39" s="52"/>
      <c r="BM39" s="51" t="e">
        <f t="shared" si="22"/>
        <v>#DIV/0!</v>
      </c>
      <c r="BN39" s="53"/>
      <c r="BO39" s="53"/>
      <c r="BP39" s="51" t="e">
        <f t="shared" si="23"/>
        <v>#DIV/0!</v>
      </c>
      <c r="BQ39" s="53"/>
      <c r="BR39" s="53"/>
      <c r="BS39" s="51" t="e">
        <f t="shared" si="24"/>
        <v>#DIV/0!</v>
      </c>
      <c r="BT39" s="53"/>
      <c r="BU39" s="53"/>
      <c r="BV39" s="51" t="e">
        <f t="shared" si="25"/>
        <v>#DIV/0!</v>
      </c>
      <c r="BW39" s="51">
        <f t="shared" si="31"/>
        <v>0</v>
      </c>
      <c r="BX39" s="51">
        <f t="shared" si="26"/>
        <v>0</v>
      </c>
      <c r="BY39" s="51"/>
      <c r="BZ39" s="2"/>
      <c r="CA39" s="2"/>
      <c r="CB39" s="2"/>
      <c r="CC39" s="2"/>
      <c r="CD39" s="2"/>
      <c r="CE39" s="2"/>
      <c r="CF39" s="2"/>
      <c r="CG39" s="2"/>
    </row>
    <row r="40" spans="1:86" ht="12.75">
      <c r="A40" s="62" t="s">
        <v>28</v>
      </c>
      <c r="B40" s="63"/>
      <c r="C40" s="64">
        <f>SUM(C16:C39)</f>
        <v>64088.8</v>
      </c>
      <c r="D40" s="65">
        <f>SUM(D16:D39)</f>
        <v>24752.1</v>
      </c>
      <c r="E40" s="64">
        <f t="shared" si="3"/>
        <v>38.621568823257725</v>
      </c>
      <c r="F40" s="64">
        <f>SUM(F16:F39)</f>
        <v>20492.000000000004</v>
      </c>
      <c r="G40" s="65">
        <f>SUM(G16:G39)</f>
        <v>8496.5</v>
      </c>
      <c r="H40" s="64">
        <f>G40/F40*100</f>
        <v>41.46252195978918</v>
      </c>
      <c r="I40" s="65">
        <f>SUM(I16:I39)</f>
        <v>11730.1</v>
      </c>
      <c r="J40" s="65">
        <f>SUM(J16:J39)</f>
        <v>4869.7</v>
      </c>
      <c r="K40" s="65">
        <f>J40/I40*100</f>
        <v>41.51456509322171</v>
      </c>
      <c r="L40" s="65">
        <f>SUM(L16:L39)</f>
        <v>43.699999999999996</v>
      </c>
      <c r="M40" s="65">
        <f>SUM(M16:M39)</f>
        <v>86.3</v>
      </c>
      <c r="N40" s="64">
        <f>M40/L40*100</f>
        <v>197.48283752860414</v>
      </c>
      <c r="O40" s="65">
        <f>SUM(O16:O39)</f>
        <v>1187.9</v>
      </c>
      <c r="P40" s="65">
        <f>SUM(P16:P39)</f>
        <v>170.1</v>
      </c>
      <c r="Q40" s="64">
        <f>P40/O40*100</f>
        <v>14.319387153800822</v>
      </c>
      <c r="R40" s="65">
        <f>SUM(R16:R39)</f>
        <v>6511.700000000001</v>
      </c>
      <c r="S40" s="65">
        <f>SUM(S16:S39)</f>
        <v>2495.5000000000005</v>
      </c>
      <c r="T40" s="64">
        <f>S40/R40*100</f>
        <v>38.323325706036826</v>
      </c>
      <c r="U40" s="65">
        <f>SUM(U16:U39)</f>
        <v>332.7000000000001</v>
      </c>
      <c r="V40" s="65">
        <f>SUM(V16:V39)</f>
        <v>196.8</v>
      </c>
      <c r="W40" s="64">
        <f>V40/U40*100</f>
        <v>59.15238954012623</v>
      </c>
      <c r="X40" s="64">
        <f>SUM(X16:X39)</f>
        <v>0</v>
      </c>
      <c r="Y40" s="64">
        <f>SUM(Y16:Y39)</f>
        <v>0</v>
      </c>
      <c r="Z40" s="64" t="e">
        <f>Y40/X40*100</f>
        <v>#DIV/0!</v>
      </c>
      <c r="AA40" s="65">
        <f>SUM(AA16:AA39)</f>
        <v>182.5</v>
      </c>
      <c r="AB40" s="65">
        <f>SUM(AB16:AB39)</f>
        <v>111.49999999999999</v>
      </c>
      <c r="AC40" s="64">
        <f>AB40/AA40*100</f>
        <v>61.095890410958894</v>
      </c>
      <c r="AD40" s="64">
        <f>SUM(AD16:AD39)</f>
        <v>0</v>
      </c>
      <c r="AE40" s="64">
        <f>SUM(AE16:AE39)</f>
        <v>0</v>
      </c>
      <c r="AF40" s="64" t="e">
        <f>AE40/AD40*100</f>
        <v>#DIV/0!</v>
      </c>
      <c r="AG40" s="65">
        <f>SUM(AG16:AG39)</f>
        <v>43298.600000000006</v>
      </c>
      <c r="AH40" s="65">
        <f>SUM(AH16:AH39)</f>
        <v>16105.3</v>
      </c>
      <c r="AI40" s="64">
        <f>AH40/AG40*100</f>
        <v>37.195890860212565</v>
      </c>
      <c r="AJ40" s="65">
        <f>SUM(AJ16:AJ39)</f>
        <v>29304.500000000004</v>
      </c>
      <c r="AK40" s="65">
        <f>SUM(AK16:AK39)</f>
        <v>12679.900000000001</v>
      </c>
      <c r="AL40" s="64">
        <f>AK40/AJ40*100</f>
        <v>43.26946373423877</v>
      </c>
      <c r="AM40" s="65">
        <f>SUM(AM16:AM39)</f>
        <v>5241.9</v>
      </c>
      <c r="AN40" s="65">
        <f>SUM(AN16:AN39)</f>
        <v>2212.4</v>
      </c>
      <c r="AO40" s="64">
        <f>AN40/AM40*100</f>
        <v>42.20607031801447</v>
      </c>
      <c r="AP40" s="64">
        <f>SUM(AP16:AP39)</f>
        <v>0</v>
      </c>
      <c r="AQ40" s="64">
        <f>SUM(AQ16:AQ39)</f>
        <v>0</v>
      </c>
      <c r="AR40" s="64" t="e">
        <f>AQ40/AP40*100</f>
        <v>#DIV/0!</v>
      </c>
      <c r="AS40" s="65">
        <f>SUM(AS16:AS39)</f>
        <v>298.19999999999993</v>
      </c>
      <c r="AT40" s="65">
        <f>SUM(AT16:AT39)</f>
        <v>150.29999999999998</v>
      </c>
      <c r="AU40" s="64">
        <f>AT40/AS40*100</f>
        <v>50.40241448692153</v>
      </c>
      <c r="AV40" s="64">
        <f>SUM(AV16:AV39)</f>
        <v>64917.899999999994</v>
      </c>
      <c r="AW40" s="64">
        <f>SUM(AW16:AW39)</f>
        <v>15841.300000000001</v>
      </c>
      <c r="AX40" s="64">
        <f>AW40/AV40*100</f>
        <v>24.402052438541606</v>
      </c>
      <c r="AY40" s="64">
        <f>SUM(AY16:AY39)</f>
        <v>16301.1</v>
      </c>
      <c r="AZ40" s="64">
        <f>SUM(AZ16:AZ39)</f>
        <v>4781.4000000000015</v>
      </c>
      <c r="BA40" s="64">
        <f>AZ40/AY40*100</f>
        <v>29.331762887167134</v>
      </c>
      <c r="BB40" s="64">
        <f>SUM(BB16:BB39)</f>
        <v>14370.300000000001</v>
      </c>
      <c r="BC40" s="64">
        <f>SUM(BC16:BC39)</f>
        <v>4705.3</v>
      </c>
      <c r="BD40" s="64">
        <f>BC40/BB40*100</f>
        <v>32.743227350855584</v>
      </c>
      <c r="BE40" s="64">
        <f>SUM(BE16:BE39)</f>
        <v>14012.700000000003</v>
      </c>
      <c r="BF40" s="64">
        <f>SUM(BF16:BF39)</f>
        <v>158.6</v>
      </c>
      <c r="BG40" s="64">
        <f>BF40/BE40*100</f>
        <v>1.1318304109843211</v>
      </c>
      <c r="BH40" s="64">
        <f>SUM(BH16:BH39)</f>
        <v>6890.9</v>
      </c>
      <c r="BI40" s="64">
        <f>SUM(BI16:BI39)</f>
        <v>2663.7000000000003</v>
      </c>
      <c r="BJ40" s="64">
        <f>BI40/BH40*100</f>
        <v>38.65532804132988</v>
      </c>
      <c r="BK40" s="64">
        <f>SUM(BK16:BK39)</f>
        <v>24038.199999999997</v>
      </c>
      <c r="BL40" s="64">
        <f>SUM(BL16:BL39)</f>
        <v>7721.9</v>
      </c>
      <c r="BM40" s="64">
        <f>BL40/BK40*100</f>
        <v>32.12345350317412</v>
      </c>
      <c r="BN40" s="64">
        <f>SUM(BN16:BN39)</f>
        <v>16784.07</v>
      </c>
      <c r="BO40" s="64">
        <f>SUM(BO16:BO39)</f>
        <v>5698.9</v>
      </c>
      <c r="BP40" s="64">
        <f>BO40/BN40*100</f>
        <v>33.95421968569006</v>
      </c>
      <c r="BQ40" s="64">
        <f>SUM(BQ16:BQ39)</f>
        <v>3429.1</v>
      </c>
      <c r="BR40" s="64">
        <f>SUM(BR16:BR39)</f>
        <v>1242.6000000000004</v>
      </c>
      <c r="BS40" s="64">
        <f>BR40/BQ40*100</f>
        <v>36.23691347583915</v>
      </c>
      <c r="BT40" s="64">
        <f>SUM(BT16:BT39)</f>
        <v>0</v>
      </c>
      <c r="BU40" s="64">
        <f>SUM(BU16:BU39)</f>
        <v>0</v>
      </c>
      <c r="BV40" s="64" t="e">
        <f>BU40/BT40*100</f>
        <v>#DIV/0!</v>
      </c>
      <c r="BW40" s="64">
        <f t="shared" si="31"/>
        <v>-829.0999999999913</v>
      </c>
      <c r="BX40" s="64">
        <f t="shared" si="26"/>
        <v>8910.799999999997</v>
      </c>
      <c r="BY40" s="51"/>
      <c r="BZ40" s="2"/>
      <c r="CA40" s="2"/>
      <c r="CB40" s="2"/>
      <c r="CC40" s="2"/>
      <c r="CD40" s="2"/>
      <c r="CE40" s="2"/>
      <c r="CF40" s="2"/>
      <c r="CG40" s="2"/>
      <c r="CH40" s="2"/>
    </row>
    <row r="41" spans="1:77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</row>
    <row r="42" spans="1:77" ht="15" customHeight="1">
      <c r="A42" s="68"/>
      <c r="B42" s="68"/>
      <c r="C42" s="69" t="s">
        <v>58</v>
      </c>
      <c r="D42" s="69"/>
      <c r="E42" s="69"/>
      <c r="F42" s="69"/>
      <c r="G42" s="70"/>
      <c r="H42" s="70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</row>
    <row r="43" spans="1:77" ht="15" customHeight="1">
      <c r="A43" s="71"/>
      <c r="B43" s="71"/>
      <c r="C43" s="69" t="s">
        <v>59</v>
      </c>
      <c r="D43" s="69"/>
      <c r="E43" s="69"/>
      <c r="F43" s="69"/>
      <c r="G43" s="69"/>
      <c r="H43" s="69"/>
      <c r="I43" s="66"/>
      <c r="J43" s="72" t="s">
        <v>60</v>
      </c>
      <c r="K43" s="72"/>
      <c r="L43" s="72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</row>
    <row r="44" spans="1:77" ht="12.75">
      <c r="A44" s="70"/>
      <c r="B44" s="70"/>
      <c r="C44" s="70"/>
      <c r="D44" s="70"/>
      <c r="E44" s="70"/>
      <c r="F44" s="70"/>
      <c r="G44" s="70"/>
      <c r="H44" s="70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</row>
    <row r="45" spans="1:77" ht="15" customHeight="1">
      <c r="A45" s="71"/>
      <c r="B45" s="71"/>
      <c r="C45" s="69" t="s">
        <v>61</v>
      </c>
      <c r="D45" s="69"/>
      <c r="E45" s="69"/>
      <c r="F45" s="69"/>
      <c r="G45" s="69"/>
      <c r="H45" s="71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</row>
    <row r="46" spans="1:77" ht="15" customHeight="1">
      <c r="A46" s="71"/>
      <c r="B46" s="71"/>
      <c r="C46" s="69" t="s">
        <v>59</v>
      </c>
      <c r="D46" s="69"/>
      <c r="E46" s="69"/>
      <c r="F46" s="69"/>
      <c r="G46" s="69"/>
      <c r="H46" s="70"/>
      <c r="I46" s="66"/>
      <c r="J46" s="72" t="s">
        <v>63</v>
      </c>
      <c r="K46" s="72"/>
      <c r="L46" s="72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</row>
    <row r="47" spans="1:77" ht="12.75">
      <c r="A47" s="70"/>
      <c r="B47" s="70"/>
      <c r="C47" s="70"/>
      <c r="D47" s="70"/>
      <c r="E47" s="70"/>
      <c r="F47" s="70"/>
      <c r="G47" s="70"/>
      <c r="H47" s="70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</row>
    <row r="48" spans="1:77" ht="12.75">
      <c r="A48" s="70"/>
      <c r="B48" s="70"/>
      <c r="C48" s="69" t="s">
        <v>64</v>
      </c>
      <c r="D48" s="69"/>
      <c r="E48" s="69"/>
      <c r="F48" s="70"/>
      <c r="G48" s="70"/>
      <c r="H48" s="70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</row>
    <row r="49" spans="1:77" ht="12.75">
      <c r="A49" s="70"/>
      <c r="B49" s="70"/>
      <c r="C49" s="73" t="s">
        <v>62</v>
      </c>
      <c r="D49" s="73"/>
      <c r="E49" s="70"/>
      <c r="F49" s="70"/>
      <c r="G49" s="70"/>
      <c r="H49" s="70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</row>
    <row r="50" spans="1:8" ht="12.75" customHeight="1">
      <c r="A50" s="4"/>
      <c r="B50" s="4"/>
      <c r="C50" s="1"/>
      <c r="D50" s="1"/>
      <c r="E50" s="1"/>
      <c r="F50" s="1"/>
      <c r="G50" s="1"/>
      <c r="H50" s="1"/>
    </row>
    <row r="51" spans="1:8" ht="12.75">
      <c r="A51" s="3"/>
      <c r="B51" s="3"/>
      <c r="C51" s="1"/>
      <c r="D51" s="1"/>
      <c r="E51" s="1"/>
      <c r="F51" s="1"/>
      <c r="G51" s="1"/>
      <c r="H51" s="1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</sheetData>
  <mergeCells count="52">
    <mergeCell ref="A50:B50"/>
    <mergeCell ref="A15:B15"/>
    <mergeCell ref="A40:B40"/>
    <mergeCell ref="C42:F42"/>
    <mergeCell ref="C43:H43"/>
    <mergeCell ref="C48:E48"/>
    <mergeCell ref="C49:D49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BH12:BJ13"/>
    <mergeCell ref="AP12:AR13"/>
    <mergeCell ref="AV10:AX13"/>
    <mergeCell ref="AY11:BV11"/>
    <mergeCell ref="BN12:BS12"/>
    <mergeCell ref="AY12:BA13"/>
    <mergeCell ref="BE12:BG13"/>
    <mergeCell ref="L12:N13"/>
    <mergeCell ref="O12:Q13"/>
    <mergeCell ref="R12:T13"/>
    <mergeCell ref="C10:E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J43:L43"/>
    <mergeCell ref="C45:G45"/>
    <mergeCell ref="C46:G46"/>
    <mergeCell ref="J46:L46"/>
  </mergeCells>
  <printOptions/>
  <pageMargins left="0.75" right="0.37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2008-06-09T07:15:53Z</cp:lastPrinted>
  <dcterms:created xsi:type="dcterms:W3CDTF">2007-01-16T05:35:41Z</dcterms:created>
  <dcterms:modified xsi:type="dcterms:W3CDTF">2008-11-12T11:27:44Z</dcterms:modified>
  <cp:category/>
  <cp:version/>
  <cp:contentType/>
  <cp:contentStatus/>
</cp:coreProperties>
</file>