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firstSheet="2" activeTab="15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<sst xmlns="http://schemas.openxmlformats.org/spreadsheetml/2006/main" count="755" uniqueCount="227">
  <si>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</si>
  <si>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</si>
  <si>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</si>
  <si>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</si>
  <si>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</si>
  <si>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</si>
  <si>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</si>
  <si>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</si>
  <si>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</si>
  <si>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</si>
  <si>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</si>
  <si>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</si>
  <si>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</si>
  <si>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</si>
  <si>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</si>
  <si>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</si>
  <si>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</si>
  <si>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</si>
  <si>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</si>
  <si>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</si>
  <si>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</si>
  <si>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</si>
  <si>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</si>
  <si>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</si>
  <si>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</si>
  <si>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</si>
  <si>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</si>
  <si>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</si>
  <si>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</si>
  <si>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</si>
  <si>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</si>
  <si>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</si>
  <si>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</si>
  <si>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</si>
  <si>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</si>
  <si>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</si>
  <si>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</si>
  <si>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</si>
  <si>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</si>
  <si>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</si>
  <si>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</si>
  <si>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</si>
  <si>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</si>
  <si>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</si>
  <si>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</si>
  <si>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</si>
  <si>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</si>
  <si>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</si>
  <si>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</si>
  <si>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</si>
  <si>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</si>
  <si>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</si>
  <si>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</si>
  <si>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</si>
  <si>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</si>
  <si>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</si>
  <si>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</si>
  <si>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</si>
  <si>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</si>
  <si>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</si>
  <si>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</si>
  <si>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</si>
  <si>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</si>
  <si>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</si>
  <si>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</si>
  <si>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</si>
  <si>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</si>
  <si>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</si>
  <si>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</si>
  <si>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</si>
  <si>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</si>
  <si>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</si>
  <si>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</si>
  <si>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</si>
  <si>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</si>
  <si>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</si>
  <si>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</si>
  <si>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</si>
  <si>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</si>
  <si>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</si>
  <si>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</si>
  <si>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</si>
  <si>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</si>
  <si>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</si>
  <si>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</si>
  <si>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</si>
  <si>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</si>
  <si>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</si>
  <si>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</si>
  <si>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</si>
  <si>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</si>
  <si>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</si>
  <si>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</si>
  <si>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</si>
  <si>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</si>
  <si>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</si>
  <si>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</si>
  <si>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</si>
  <si>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</si>
  <si>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</si>
  <si>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</si>
  <si>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</si>
  <si>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</si>
  <si>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</si>
  <si>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</si>
  <si>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</si>
  <si>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</si>
  <si>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</si>
  <si>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</si>
  <si>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</si>
  <si>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</si>
  <si>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</si>
  <si>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</si>
  <si>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</si>
  <si>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</si>
  <si>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</si>
  <si>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</si>
  <si>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</si>
  <si>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</si>
  <si>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</si>
  <si>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</si>
  <si>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</si>
  <si>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</si>
  <si>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</si>
  <si>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</si>
  <si>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</si>
  <si>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</si>
  <si>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</si>
  <si>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</si>
  <si>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</si>
  <si>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</si>
  <si>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</si>
  <si>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</si>
  <si>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</si>
  <si>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</si>
  <si>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</si>
  <si>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</si>
  <si>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</si>
  <si>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</si>
  <si>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</si>
  <si>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</si>
  <si>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</si>
  <si>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</si>
  <si>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</si>
  <si>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</si>
  <si>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</si>
  <si>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</si>
  <si>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</si>
  <si>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</si>
  <si>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</si>
  <si>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</si>
  <si>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</si>
  <si>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</si>
  <si>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</si>
  <si>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</si>
  <si>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</si>
  <si>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</si>
  <si>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</si>
  <si>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</si>
  <si>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</si>
  <si>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</si>
  <si>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</si>
  <si>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</si>
  <si>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</si>
  <si>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</si>
  <si>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</si>
  <si>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</si>
  <si>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</si>
  <si>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</si>
  <si>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</si>
  <si>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</si>
  <si>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</si>
  <si>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</si>
  <si>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</si>
  <si>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</si>
  <si>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</si>
  <si>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</si>
  <si>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</si>
  <si>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</si>
  <si>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</si>
  <si>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</si>
  <si>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</si>
  <si>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</si>
  <si>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</si>
  <si>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</si>
  <si>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</si>
  <si>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</si>
  <si>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</si>
  <si>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</si>
  <si>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</si>
  <si>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</si>
  <si>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</si>
  <si>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</si>
  <si>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</si>
  <si>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>Недоимка по местным налогам на 01.01.2010</t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</si>
  <si>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</si>
  <si>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</si>
  <si>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</si>
  <si>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на 2010 год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</si>
  <si>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</si>
  <si>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</si>
  <si>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</si>
  <si>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</si>
  <si>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</si>
  <si>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</si>
  <si>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</si>
  <si>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Кредиторская задолженность на 01.01.2011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</si>
  <si>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</si>
  <si>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</si>
  <si>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субвенций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</si>
  <si>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</si>
  <si>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налоговых и неналоговых доходов в бюджеты поселений 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</si>
  <si>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</si>
  <si>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</si>
  <si>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 за счет субвенций и субсидий
из бюджета муниципального района на 2010год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</si>
  <si>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</si>
  <si>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</si>
  <si>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</si>
  <si>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</si>
  <si>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</si>
  <si>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</si>
  <si>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</si>
  <si>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</si>
  <si>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</si>
  <si>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Недоимка по местным налогам на 01.08.2010</t>
  </si>
  <si>
    <t xml:space="preserve"> Результаты оценки качества управления финансами и платежеспособности поселений Вурнарского района по состоянию на 01.08.2010 г. </t>
  </si>
  <si>
    <t>Кредиторская задолженность на 01.08.2010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</si>
</sst>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zoomScale="80" zoomScaleNormal="80" zoomScaleSheetLayoutView="10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1" sqref="U11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2" t="s">
        <v>225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0.392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0.75</v>
      </c>
      <c r="N6" s="137">
        <v>0</v>
      </c>
      <c r="O6" s="137">
        <v>0.75</v>
      </c>
      <c r="P6" s="137">
        <v>0.75</v>
      </c>
      <c r="Q6" s="137">
        <v>1.2</v>
      </c>
      <c r="R6" s="137">
        <v>0.433</v>
      </c>
      <c r="S6" s="137">
        <f>SUM(C6:R6)</f>
        <v>10.875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0.66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</v>
      </c>
      <c r="N7" s="137">
        <v>0</v>
      </c>
      <c r="O7" s="137">
        <v>0.75</v>
      </c>
      <c r="P7" s="137">
        <v>0.75</v>
      </c>
      <c r="Q7" s="137">
        <v>1.2</v>
      </c>
      <c r="R7" s="137">
        <v>0</v>
      </c>
      <c r="S7" s="137">
        <f aca="true" t="shared" si="0" ref="S7:S29">SUM(C7:R7)</f>
        <v>9.959999999999999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0.733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</v>
      </c>
      <c r="N8" s="137">
        <v>0</v>
      </c>
      <c r="O8" s="137">
        <v>0.75</v>
      </c>
      <c r="P8" s="137">
        <v>0.75</v>
      </c>
      <c r="Q8" s="137">
        <v>1.2</v>
      </c>
      <c r="R8" s="137">
        <v>0.9</v>
      </c>
      <c r="S8" s="137">
        <f t="shared" si="0"/>
        <v>10.933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0.386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</v>
      </c>
      <c r="N9" s="137">
        <v>0</v>
      </c>
      <c r="O9" s="137">
        <v>0.75</v>
      </c>
      <c r="P9" s="137">
        <v>0.75</v>
      </c>
      <c r="Q9" s="137">
        <v>1.2</v>
      </c>
      <c r="R9" s="137">
        <v>1</v>
      </c>
      <c r="S9" s="137">
        <f t="shared" si="0"/>
        <v>10.686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0.428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</v>
      </c>
      <c r="N10" s="137">
        <v>0</v>
      </c>
      <c r="O10" s="137">
        <v>0.75</v>
      </c>
      <c r="P10" s="137">
        <v>0.75</v>
      </c>
      <c r="Q10" s="137">
        <v>1.2</v>
      </c>
      <c r="R10" s="137">
        <v>0</v>
      </c>
      <c r="S10" s="137">
        <f t="shared" si="0"/>
        <v>9.727999999999998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0.533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</v>
      </c>
      <c r="N11" s="137">
        <v>0</v>
      </c>
      <c r="O11" s="137">
        <v>0.75</v>
      </c>
      <c r="P11" s="137">
        <v>0.75</v>
      </c>
      <c r="Q11" s="137">
        <v>1.2</v>
      </c>
      <c r="R11" s="137">
        <v>0.075</v>
      </c>
      <c r="S11" s="137">
        <f t="shared" si="0"/>
        <v>9.907999999999998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0.528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0.75</v>
      </c>
      <c r="N12" s="137">
        <v>0.75</v>
      </c>
      <c r="O12" s="137">
        <v>0.75</v>
      </c>
      <c r="P12" s="137">
        <v>0.75</v>
      </c>
      <c r="Q12" s="137">
        <v>1.2</v>
      </c>
      <c r="R12" s="137">
        <v>0.597</v>
      </c>
      <c r="S12" s="137">
        <f t="shared" si="0"/>
        <v>11.924999999999999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1.2</v>
      </c>
      <c r="R13" s="137">
        <v>0.851</v>
      </c>
      <c r="S13" s="137">
        <f t="shared" si="0"/>
        <v>13.350999999999999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0.71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</v>
      </c>
      <c r="N14" s="137">
        <v>0</v>
      </c>
      <c r="O14" s="137">
        <v>0.75</v>
      </c>
      <c r="P14" s="137">
        <v>0.75</v>
      </c>
      <c r="Q14" s="137">
        <v>1.2</v>
      </c>
      <c r="R14" s="137">
        <v>1</v>
      </c>
      <c r="S14" s="137">
        <f t="shared" si="0"/>
        <v>11.009999999999998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0.843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</v>
      </c>
      <c r="O15" s="137">
        <v>0.75</v>
      </c>
      <c r="P15" s="137">
        <v>0.75</v>
      </c>
      <c r="Q15" s="137">
        <v>1.104</v>
      </c>
      <c r="R15" s="137">
        <v>0.898</v>
      </c>
      <c r="S15" s="137">
        <f t="shared" si="0"/>
        <v>11.695</v>
      </c>
    </row>
    <row r="16" spans="1:19" ht="12.75">
      <c r="A16" s="87">
        <v>11</v>
      </c>
      <c r="B16" s="83" t="s">
        <v>144</v>
      </c>
      <c r="C16" s="88">
        <v>0</v>
      </c>
      <c r="D16" s="137">
        <v>0.057</v>
      </c>
      <c r="E16" s="137">
        <v>0.636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0.75</v>
      </c>
      <c r="N16" s="137">
        <v>0</v>
      </c>
      <c r="O16" s="137">
        <v>0.75</v>
      </c>
      <c r="P16" s="137">
        <v>0.75</v>
      </c>
      <c r="Q16" s="137">
        <v>1.2</v>
      </c>
      <c r="R16" s="137">
        <v>0.681</v>
      </c>
      <c r="S16" s="137">
        <f t="shared" si="0"/>
        <v>11.424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0.819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</v>
      </c>
      <c r="N17" s="137">
        <v>0</v>
      </c>
      <c r="O17" s="137">
        <v>0.75</v>
      </c>
      <c r="P17" s="137">
        <v>0.75</v>
      </c>
      <c r="Q17" s="137">
        <v>1.2</v>
      </c>
      <c r="R17" s="137">
        <v>0.85</v>
      </c>
      <c r="S17" s="137">
        <f t="shared" si="0"/>
        <v>10.969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0.374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</v>
      </c>
      <c r="N18" s="137">
        <v>0</v>
      </c>
      <c r="O18" s="137">
        <v>0.75</v>
      </c>
      <c r="P18" s="137">
        <v>0.75</v>
      </c>
      <c r="Q18" s="137">
        <v>1.2</v>
      </c>
      <c r="R18" s="137">
        <v>0.417</v>
      </c>
      <c r="S18" s="137">
        <f t="shared" si="0"/>
        <v>10.091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0.201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</v>
      </c>
      <c r="N19" s="137">
        <v>0</v>
      </c>
      <c r="O19" s="137">
        <v>0.75</v>
      </c>
      <c r="P19" s="137">
        <v>0.75</v>
      </c>
      <c r="Q19" s="137">
        <v>1.2</v>
      </c>
      <c r="R19" s="137">
        <v>0.607</v>
      </c>
      <c r="S19" s="137">
        <f t="shared" si="0"/>
        <v>10.107999999999999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0.921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0.75</v>
      </c>
      <c r="N20" s="137">
        <v>0</v>
      </c>
      <c r="O20" s="137">
        <v>0.75</v>
      </c>
      <c r="P20" s="137">
        <v>0.75</v>
      </c>
      <c r="Q20" s="137">
        <v>1.2</v>
      </c>
      <c r="R20" s="137">
        <v>0.248</v>
      </c>
      <c r="S20" s="137">
        <f t="shared" si="0"/>
        <v>11.219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0.425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</v>
      </c>
      <c r="N21" s="137">
        <v>0</v>
      </c>
      <c r="O21" s="137">
        <v>0.75</v>
      </c>
      <c r="P21" s="137">
        <v>0.75</v>
      </c>
      <c r="Q21" s="137">
        <v>1.2</v>
      </c>
      <c r="R21" s="137">
        <v>0.908</v>
      </c>
      <c r="S21" s="137">
        <f t="shared" si="0"/>
        <v>10.633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0.398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0.75</v>
      </c>
      <c r="N22" s="137">
        <v>0</v>
      </c>
      <c r="O22" s="137">
        <v>0.75</v>
      </c>
      <c r="P22" s="137">
        <v>0.75</v>
      </c>
      <c r="Q22" s="137">
        <v>1.128</v>
      </c>
      <c r="R22" s="137">
        <v>0.856</v>
      </c>
      <c r="S22" s="137">
        <f t="shared" si="0"/>
        <v>11.232000000000001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0.137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</v>
      </c>
      <c r="N23" s="137">
        <v>0</v>
      </c>
      <c r="O23" s="137">
        <v>0.75</v>
      </c>
      <c r="P23" s="137">
        <v>0.75</v>
      </c>
      <c r="Q23" s="137">
        <v>1.2</v>
      </c>
      <c r="R23" s="137">
        <v>0.917</v>
      </c>
      <c r="S23" s="137">
        <f t="shared" si="0"/>
        <v>10.354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0.642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</v>
      </c>
      <c r="N24" s="137">
        <v>0</v>
      </c>
      <c r="O24" s="137">
        <v>0.75</v>
      </c>
      <c r="P24" s="137">
        <v>0.75</v>
      </c>
      <c r="Q24" s="137">
        <v>1.2</v>
      </c>
      <c r="R24" s="137">
        <v>0.759</v>
      </c>
      <c r="S24" s="137">
        <f t="shared" si="0"/>
        <v>10.701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">
      <selection activeCell="F48" sqref="F4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64" t="s">
        <v>0</v>
      </c>
      <c r="B3" s="171" t="s">
        <v>74</v>
      </c>
      <c r="C3" s="21" t="s">
        <v>94</v>
      </c>
      <c r="D3" s="26" t="s">
        <v>205</v>
      </c>
      <c r="E3" s="26" t="s">
        <v>209</v>
      </c>
      <c r="F3" s="26" t="s">
        <v>204</v>
      </c>
      <c r="G3" s="44" t="s">
        <v>105</v>
      </c>
      <c r="H3" s="5" t="s">
        <v>12</v>
      </c>
      <c r="I3" s="165" t="s">
        <v>1</v>
      </c>
      <c r="J3" s="165" t="s">
        <v>2</v>
      </c>
      <c r="K3" s="5" t="s">
        <v>3</v>
      </c>
    </row>
    <row r="4" spans="1:11" s="10" customFormat="1" ht="37.5" customHeight="1">
      <c r="A4" s="164"/>
      <c r="B4" s="171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7"/>
      <c r="J4" s="167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5393.3</v>
      </c>
      <c r="E6" s="155">
        <v>1896</v>
      </c>
      <c r="F6" s="90">
        <v>553.2</v>
      </c>
      <c r="G6" s="90">
        <f>D6-E6-F6</f>
        <v>2944.1000000000004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5173.2</v>
      </c>
      <c r="E7" s="155">
        <v>2537.8</v>
      </c>
      <c r="F7" s="90">
        <v>602.6</v>
      </c>
      <c r="G7" s="90">
        <f aca="true" t="shared" si="2" ref="G7:G29">D7-E7-F7</f>
        <v>2032.7999999999997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3271.5</v>
      </c>
      <c r="E8" s="156">
        <v>113.7</v>
      </c>
      <c r="F8" s="90">
        <v>789.3</v>
      </c>
      <c r="G8" s="90">
        <f t="shared" si="2"/>
        <v>2368.5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2139.7</v>
      </c>
      <c r="E9" s="155">
        <v>45.5</v>
      </c>
      <c r="F9" s="90">
        <v>282.6</v>
      </c>
      <c r="G9" s="90">
        <f t="shared" si="2"/>
        <v>1811.6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2182.5</v>
      </c>
      <c r="E10" s="156">
        <v>45.5</v>
      </c>
      <c r="F10" s="90">
        <v>306.1</v>
      </c>
      <c r="G10" s="90">
        <f t="shared" si="2"/>
        <v>1830.9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2509.2</v>
      </c>
      <c r="E11" s="155">
        <v>45.5</v>
      </c>
      <c r="F11" s="90">
        <v>401.4</v>
      </c>
      <c r="G11" s="90">
        <f t="shared" si="2"/>
        <v>2062.2999999999997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2216.1</v>
      </c>
      <c r="E12" s="156">
        <v>45.5</v>
      </c>
      <c r="F12" s="90">
        <v>169</v>
      </c>
      <c r="G12" s="90">
        <f t="shared" si="2"/>
        <v>2001.6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29127.8</v>
      </c>
      <c r="E13" s="157">
        <v>1086</v>
      </c>
      <c r="F13" s="90">
        <v>14637.1</v>
      </c>
      <c r="G13" s="90">
        <f t="shared" si="2"/>
        <v>13404.699999999999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5152.8</v>
      </c>
      <c r="E14" s="155">
        <v>113.7</v>
      </c>
      <c r="F14" s="90">
        <v>1276</v>
      </c>
      <c r="G14" s="90">
        <f t="shared" si="2"/>
        <v>3763.1000000000004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3428.5</v>
      </c>
      <c r="E15" s="156">
        <v>113.7</v>
      </c>
      <c r="F15" s="90">
        <v>936.7</v>
      </c>
      <c r="G15" s="90">
        <f t="shared" si="2"/>
        <v>2378.1000000000004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9247.5</v>
      </c>
      <c r="E16" s="156">
        <v>1571.1</v>
      </c>
      <c r="F16" s="90">
        <v>3051.1</v>
      </c>
      <c r="G16" s="90">
        <f t="shared" si="2"/>
        <v>4625.299999999999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2048.7</v>
      </c>
      <c r="E17" s="155">
        <v>45.5</v>
      </c>
      <c r="F17" s="90">
        <v>206.5</v>
      </c>
      <c r="G17" s="90">
        <f t="shared" si="2"/>
        <v>1796.6999999999998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3507.3</v>
      </c>
      <c r="E18" s="156">
        <v>113.7</v>
      </c>
      <c r="F18" s="90">
        <v>646.2</v>
      </c>
      <c r="G18" s="90">
        <f t="shared" si="2"/>
        <v>2747.4000000000005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2404</v>
      </c>
      <c r="E19" s="155">
        <v>45.5</v>
      </c>
      <c r="F19" s="90">
        <v>310.6</v>
      </c>
      <c r="G19" s="90">
        <f t="shared" si="2"/>
        <v>2047.9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2891.1</v>
      </c>
      <c r="E20" s="156">
        <v>45.5</v>
      </c>
      <c r="F20" s="90">
        <v>856.6</v>
      </c>
      <c r="G20" s="90">
        <f t="shared" si="2"/>
        <v>1989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1824.8</v>
      </c>
      <c r="E21" s="156">
        <v>45.5</v>
      </c>
      <c r="F21" s="90">
        <v>158.6</v>
      </c>
      <c r="G21" s="90">
        <f t="shared" si="2"/>
        <v>1620.7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2251</v>
      </c>
      <c r="E22" s="156">
        <v>113.7</v>
      </c>
      <c r="F22" s="90">
        <v>188.8</v>
      </c>
      <c r="G22" s="90">
        <f t="shared" si="2"/>
        <v>1948.5000000000002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1877.3</v>
      </c>
      <c r="E23" s="156">
        <v>45.5</v>
      </c>
      <c r="F23" s="90">
        <v>141.7</v>
      </c>
      <c r="G23" s="90">
        <f t="shared" si="2"/>
        <v>1690.1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5115.6</v>
      </c>
      <c r="E24" s="155">
        <v>2309.7</v>
      </c>
      <c r="F24" s="90">
        <v>427.7</v>
      </c>
      <c r="G24" s="90">
        <f t="shared" si="2"/>
        <v>2378.2000000000007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3" t="s">
        <v>24</v>
      </c>
      <c r="B30" s="163"/>
      <c r="C30" s="12">
        <f>SUM(C6:C29)</f>
        <v>0</v>
      </c>
      <c r="D30" s="161">
        <f>SUM(D6:D29)</f>
        <v>91761.90000000002</v>
      </c>
      <c r="E30" s="161">
        <f>SUM(E6:E29)</f>
        <v>10378.599999999999</v>
      </c>
      <c r="F30" s="160">
        <f>SUM(F6:F29)</f>
        <v>25941.799999999996</v>
      </c>
      <c r="G30" s="12">
        <f>SUM(G6:G29)</f>
        <v>55441.5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42" sqref="E4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64" t="s">
        <v>6</v>
      </c>
      <c r="B3" s="171" t="s">
        <v>74</v>
      </c>
      <c r="C3" s="21" t="s">
        <v>95</v>
      </c>
      <c r="D3" s="26" t="s">
        <v>211</v>
      </c>
      <c r="E3" s="26" t="s">
        <v>210</v>
      </c>
      <c r="F3" s="22" t="s">
        <v>96</v>
      </c>
      <c r="G3" s="5" t="s">
        <v>12</v>
      </c>
      <c r="H3" s="165" t="s">
        <v>1</v>
      </c>
      <c r="I3" s="165" t="s">
        <v>2</v>
      </c>
      <c r="J3" s="6" t="s">
        <v>3</v>
      </c>
    </row>
    <row r="4" spans="1:10" s="10" customFormat="1" ht="42.75" customHeight="1">
      <c r="A4" s="164"/>
      <c r="B4" s="171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7"/>
      <c r="I4" s="167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23">
        <v>306.1</v>
      </c>
      <c r="E6" s="90">
        <v>154.5</v>
      </c>
      <c r="F6" s="90">
        <f>D6+E6</f>
        <v>460.6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23">
        <v>195.7</v>
      </c>
      <c r="E7" s="90">
        <v>4.8</v>
      </c>
      <c r="F7" s="90">
        <f aca="true" t="shared" si="1" ref="F7:F24">D7+E7</f>
        <v>200.5</v>
      </c>
      <c r="G7" s="107">
        <f aca="true" t="shared" si="2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23">
        <v>218.4</v>
      </c>
      <c r="E8" s="90">
        <v>4</v>
      </c>
      <c r="F8" s="90">
        <f t="shared" si="1"/>
        <v>222.4</v>
      </c>
      <c r="G8" s="107">
        <f t="shared" si="2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23">
        <v>415.9</v>
      </c>
      <c r="E9" s="90">
        <v>4.5</v>
      </c>
      <c r="F9" s="90">
        <f t="shared" si="1"/>
        <v>420.4</v>
      </c>
      <c r="G9" s="107">
        <f t="shared" si="2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23">
        <v>277.8</v>
      </c>
      <c r="E10" s="90">
        <v>3.8</v>
      </c>
      <c r="F10" s="90">
        <f t="shared" si="1"/>
        <v>281.6</v>
      </c>
      <c r="G10" s="107">
        <f t="shared" si="2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23">
        <v>155.6</v>
      </c>
      <c r="E11" s="90">
        <v>5.6</v>
      </c>
      <c r="F11" s="90">
        <f t="shared" si="1"/>
        <v>161.2</v>
      </c>
      <c r="G11" s="107">
        <f t="shared" si="2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23">
        <v>123.3</v>
      </c>
      <c r="E12" s="90">
        <v>4.7</v>
      </c>
      <c r="F12" s="90">
        <f t="shared" si="1"/>
        <v>128</v>
      </c>
      <c r="G12" s="107">
        <f t="shared" si="2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23">
        <v>12823.1</v>
      </c>
      <c r="E13" s="90">
        <v>0</v>
      </c>
      <c r="F13" s="90">
        <f t="shared" si="1"/>
        <v>12823.1</v>
      </c>
      <c r="G13" s="107">
        <f t="shared" si="2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23">
        <v>304.3</v>
      </c>
      <c r="E14" s="90">
        <v>5</v>
      </c>
      <c r="F14" s="90">
        <f t="shared" si="1"/>
        <v>309.3</v>
      </c>
      <c r="G14" s="107">
        <f t="shared" si="2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23">
        <v>228.5</v>
      </c>
      <c r="E15" s="90">
        <v>4</v>
      </c>
      <c r="F15" s="90">
        <f t="shared" si="1"/>
        <v>232.5</v>
      </c>
      <c r="G15" s="107">
        <f t="shared" si="2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23">
        <v>1255.6</v>
      </c>
      <c r="E16" s="90">
        <v>198.6</v>
      </c>
      <c r="F16" s="90">
        <f t="shared" si="1"/>
        <v>1454.1999999999998</v>
      </c>
      <c r="G16" s="107">
        <f t="shared" si="2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23">
        <v>115.5</v>
      </c>
      <c r="E17" s="90">
        <v>3.1</v>
      </c>
      <c r="F17" s="90">
        <f t="shared" si="1"/>
        <v>118.6</v>
      </c>
      <c r="G17" s="107">
        <f t="shared" si="2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23">
        <v>205.2</v>
      </c>
      <c r="E18" s="90">
        <v>174.3</v>
      </c>
      <c r="F18" s="90">
        <f t="shared" si="1"/>
        <v>379.5</v>
      </c>
      <c r="G18" s="107">
        <f t="shared" si="2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23">
        <v>165.5</v>
      </c>
      <c r="E19" s="90">
        <v>4.4</v>
      </c>
      <c r="F19" s="90">
        <f t="shared" si="1"/>
        <v>169.9</v>
      </c>
      <c r="G19" s="107">
        <f t="shared" si="2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23">
        <v>278.1</v>
      </c>
      <c r="E20" s="90">
        <v>5.3</v>
      </c>
      <c r="F20" s="90">
        <f t="shared" si="1"/>
        <v>283.40000000000003</v>
      </c>
      <c r="G20" s="107">
        <f t="shared" si="2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23">
        <v>264.5</v>
      </c>
      <c r="E21" s="90">
        <v>2.7</v>
      </c>
      <c r="F21" s="90">
        <f t="shared" si="1"/>
        <v>267.2</v>
      </c>
      <c r="G21" s="107">
        <f t="shared" si="2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23">
        <v>212.8</v>
      </c>
      <c r="E22" s="90">
        <v>5.2</v>
      </c>
      <c r="F22" s="90">
        <f t="shared" si="1"/>
        <v>218</v>
      </c>
      <c r="G22" s="107">
        <f t="shared" si="2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23">
        <v>157.4</v>
      </c>
      <c r="E23" s="90">
        <v>3.4</v>
      </c>
      <c r="F23" s="90">
        <f t="shared" si="1"/>
        <v>160.8</v>
      </c>
      <c r="G23" s="107">
        <f t="shared" si="2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23">
        <v>529.7</v>
      </c>
      <c r="E24" s="90">
        <v>4.6</v>
      </c>
      <c r="F24" s="90">
        <f t="shared" si="1"/>
        <v>534.3000000000001</v>
      </c>
      <c r="G24" s="107">
        <f t="shared" si="2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90"/>
      <c r="E25" s="90"/>
      <c r="F25" s="90"/>
      <c r="G25" s="107" t="e">
        <f t="shared" si="2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>D26+E26</f>
        <v>0</v>
      </c>
      <c r="G26" s="107" t="e">
        <f t="shared" si="2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>D27+E27</f>
        <v>0</v>
      </c>
      <c r="G27" s="110" t="e">
        <f t="shared" si="2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>D28+E28</f>
        <v>0</v>
      </c>
      <c r="G28" s="107" t="e">
        <f t="shared" si="2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>D29+E29</f>
        <v>0</v>
      </c>
      <c r="G29" s="107" t="e">
        <f t="shared" si="2"/>
        <v>#DIV/0!</v>
      </c>
      <c r="H29" s="92"/>
      <c r="I29" s="13">
        <v>0.5</v>
      </c>
      <c r="J29" s="13">
        <f t="shared" si="0"/>
        <v>0</v>
      </c>
    </row>
    <row r="30" spans="1:10" ht="11.25">
      <c r="A30" s="163" t="s">
        <v>24</v>
      </c>
      <c r="B30" s="163"/>
      <c r="C30" s="12">
        <f>SUM(C6:C29)</f>
        <v>0</v>
      </c>
      <c r="D30" s="12">
        <f>SUM(D6:D29)</f>
        <v>18233</v>
      </c>
      <c r="E30" s="12">
        <f>SUM(E6:E29)</f>
        <v>592.5000000000001</v>
      </c>
      <c r="F30" s="12">
        <f>SUM(F6:F29)</f>
        <v>18825.5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5">
      <pane xSplit="14715" topLeftCell="V14" activePane="topLeft" state="split"/>
      <selection pane="topLeft" activeCell="R25" sqref="R25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4" t="s">
        <v>113</v>
      </c>
      <c r="D2" s="174"/>
      <c r="E2" s="174"/>
      <c r="F2" s="174"/>
      <c r="G2" s="174"/>
      <c r="H2" s="174"/>
      <c r="I2" s="174"/>
      <c r="J2" s="174"/>
      <c r="K2" s="174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64" t="s">
        <v>6</v>
      </c>
      <c r="B4" s="171" t="s">
        <v>74</v>
      </c>
      <c r="C4" s="5" t="s">
        <v>195</v>
      </c>
      <c r="D4" s="5" t="s">
        <v>206</v>
      </c>
      <c r="E4" s="26" t="s">
        <v>19</v>
      </c>
      <c r="F4" s="26" t="s">
        <v>201</v>
      </c>
      <c r="G4" s="26" t="s">
        <v>214</v>
      </c>
      <c r="H4" s="39" t="s">
        <v>106</v>
      </c>
      <c r="I4" s="26" t="s">
        <v>220</v>
      </c>
      <c r="J4" s="26" t="s">
        <v>207</v>
      </c>
      <c r="K4" s="5" t="s">
        <v>221</v>
      </c>
      <c r="L4" s="6" t="s">
        <v>107</v>
      </c>
      <c r="M4" s="26" t="s">
        <v>205</v>
      </c>
      <c r="N4" s="26" t="s">
        <v>222</v>
      </c>
      <c r="O4" s="26" t="s">
        <v>223</v>
      </c>
      <c r="P4" s="22" t="s">
        <v>114</v>
      </c>
      <c r="Q4" s="5" t="s">
        <v>32</v>
      </c>
      <c r="R4" s="165" t="s">
        <v>1</v>
      </c>
      <c r="S4" s="165" t="s">
        <v>7</v>
      </c>
      <c r="T4" s="6" t="s">
        <v>3</v>
      </c>
    </row>
    <row r="5" spans="1:20" s="10" customFormat="1" ht="45.75" customHeight="1">
      <c r="A5" s="164"/>
      <c r="B5" s="171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7"/>
      <c r="S5" s="167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5476.8</v>
      </c>
      <c r="G7" s="155">
        <v>2449.2</v>
      </c>
      <c r="H7" s="141">
        <f>F7-G7</f>
        <v>3027.6000000000004</v>
      </c>
      <c r="I7" s="157">
        <v>1796</v>
      </c>
      <c r="J7" s="23">
        <v>1782.2</v>
      </c>
      <c r="K7" s="158">
        <f aca="true" t="shared" si="0" ref="K7:K30">I7-J7</f>
        <v>13.799999999999955</v>
      </c>
      <c r="L7" s="90">
        <f>H7-K7</f>
        <v>3013.8</v>
      </c>
      <c r="M7" s="90">
        <v>5393.3</v>
      </c>
      <c r="N7" s="155">
        <v>1896</v>
      </c>
      <c r="O7" s="90">
        <v>553.2</v>
      </c>
      <c r="P7" s="90">
        <f>M7-N7-O7</f>
        <v>2944.1000000000004</v>
      </c>
      <c r="Q7" s="91">
        <f>L7/P7*100</f>
        <v>102.36744675792262</v>
      </c>
      <c r="R7" s="92">
        <v>0</v>
      </c>
      <c r="S7" s="13">
        <v>0.75</v>
      </c>
      <c r="T7" s="13">
        <f aca="true" t="shared" si="1" ref="T7:T30">R7*S7</f>
        <v>0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5523.1</v>
      </c>
      <c r="G8" s="155">
        <v>3140.4</v>
      </c>
      <c r="H8" s="141">
        <f aca="true" t="shared" si="3" ref="H8:H30">F8-G8</f>
        <v>2382.7000000000003</v>
      </c>
      <c r="I8" s="152">
        <v>2494.2</v>
      </c>
      <c r="J8" s="23">
        <v>2492.1</v>
      </c>
      <c r="K8" s="152">
        <f t="shared" si="0"/>
        <v>2.099999999999909</v>
      </c>
      <c r="L8" s="90">
        <f>H8-K8</f>
        <v>2380.6000000000004</v>
      </c>
      <c r="M8" s="90">
        <v>5173.2</v>
      </c>
      <c r="N8" s="155">
        <v>2537.8</v>
      </c>
      <c r="O8" s="90">
        <v>602.6</v>
      </c>
      <c r="P8" s="90">
        <f aca="true" t="shared" si="4" ref="P8:P30">M8-N8-O8</f>
        <v>2032.7999999999997</v>
      </c>
      <c r="Q8" s="91">
        <f aca="true" t="shared" si="5" ref="Q8:Q30">L8/P8*100</f>
        <v>117.10940574576942</v>
      </c>
      <c r="R8" s="92">
        <v>0</v>
      </c>
      <c r="S8" s="13">
        <v>0.75</v>
      </c>
      <c r="T8" s="13">
        <f t="shared" si="1"/>
        <v>0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3620.9</v>
      </c>
      <c r="G9" s="155">
        <v>903</v>
      </c>
      <c r="H9" s="141">
        <f t="shared" si="3"/>
        <v>2717.9</v>
      </c>
      <c r="I9" s="157">
        <v>89.7</v>
      </c>
      <c r="J9" s="23">
        <v>5</v>
      </c>
      <c r="K9" s="152">
        <f t="shared" si="0"/>
        <v>84.7</v>
      </c>
      <c r="L9" s="90">
        <f aca="true" t="shared" si="6" ref="L9:L25">H9-K9</f>
        <v>2633.2000000000003</v>
      </c>
      <c r="M9" s="90">
        <v>3271.5</v>
      </c>
      <c r="N9" s="156">
        <v>113.7</v>
      </c>
      <c r="O9" s="90">
        <v>789.3</v>
      </c>
      <c r="P9" s="90">
        <f t="shared" si="4"/>
        <v>2368.5</v>
      </c>
      <c r="Q9" s="91">
        <f t="shared" si="5"/>
        <v>111.17584969389911</v>
      </c>
      <c r="R9" s="92">
        <v>0</v>
      </c>
      <c r="S9" s="13">
        <v>0.75</v>
      </c>
      <c r="T9" s="13">
        <f t="shared" si="1"/>
        <v>0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2232.7</v>
      </c>
      <c r="G10" s="155">
        <v>328.2</v>
      </c>
      <c r="H10" s="141">
        <f t="shared" si="3"/>
        <v>1904.4999999999998</v>
      </c>
      <c r="I10" s="157">
        <v>5</v>
      </c>
      <c r="J10" s="23">
        <v>2</v>
      </c>
      <c r="K10" s="152">
        <f t="shared" si="0"/>
        <v>3</v>
      </c>
      <c r="L10" s="90">
        <f t="shared" si="6"/>
        <v>1901.4999999999998</v>
      </c>
      <c r="M10" s="90">
        <v>2139.7</v>
      </c>
      <c r="N10" s="155">
        <v>45.5</v>
      </c>
      <c r="O10" s="90">
        <v>282.6</v>
      </c>
      <c r="P10" s="90">
        <f t="shared" si="4"/>
        <v>1811.6</v>
      </c>
      <c r="Q10" s="91">
        <f t="shared" si="5"/>
        <v>104.9624641201148</v>
      </c>
      <c r="R10" s="92">
        <v>0</v>
      </c>
      <c r="S10" s="13">
        <v>0.75</v>
      </c>
      <c r="T10" s="13">
        <f t="shared" si="1"/>
        <v>0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2291.6</v>
      </c>
      <c r="G11" s="155">
        <v>351.6</v>
      </c>
      <c r="H11" s="141">
        <f t="shared" si="3"/>
        <v>1940</v>
      </c>
      <c r="I11" s="157">
        <v>9.7</v>
      </c>
      <c r="J11" s="23">
        <v>2</v>
      </c>
      <c r="K11" s="152">
        <f>I11-J11</f>
        <v>7.699999999999999</v>
      </c>
      <c r="L11" s="90">
        <f t="shared" si="6"/>
        <v>1932.3</v>
      </c>
      <c r="M11" s="90">
        <v>2182.5</v>
      </c>
      <c r="N11" s="156">
        <v>45.5</v>
      </c>
      <c r="O11" s="90">
        <v>306.1</v>
      </c>
      <c r="P11" s="90">
        <f t="shared" si="4"/>
        <v>1830.9</v>
      </c>
      <c r="Q11" s="91">
        <f t="shared" si="5"/>
        <v>105.53825987219399</v>
      </c>
      <c r="R11" s="92">
        <v>0</v>
      </c>
      <c r="S11" s="13">
        <v>0.75</v>
      </c>
      <c r="T11" s="13">
        <f t="shared" si="1"/>
        <v>0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2834.7</v>
      </c>
      <c r="G12" s="155">
        <v>447</v>
      </c>
      <c r="H12" s="141">
        <f t="shared" si="3"/>
        <v>2387.7</v>
      </c>
      <c r="I12" s="157">
        <v>101.3</v>
      </c>
      <c r="J12" s="23">
        <v>2</v>
      </c>
      <c r="K12" s="152">
        <f t="shared" si="0"/>
        <v>99.3</v>
      </c>
      <c r="L12" s="90">
        <f t="shared" si="6"/>
        <v>2288.3999999999996</v>
      </c>
      <c r="M12" s="90">
        <v>2509.2</v>
      </c>
      <c r="N12" s="155">
        <v>45.5</v>
      </c>
      <c r="O12" s="90">
        <v>401.4</v>
      </c>
      <c r="P12" s="90">
        <f t="shared" si="4"/>
        <v>2062.2999999999997</v>
      </c>
      <c r="Q12" s="91">
        <f t="shared" si="5"/>
        <v>110.9634873684721</v>
      </c>
      <c r="R12" s="92">
        <v>0</v>
      </c>
      <c r="S12" s="13">
        <v>0.75</v>
      </c>
      <c r="T12" s="13">
        <f t="shared" si="1"/>
        <v>0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2348.8</v>
      </c>
      <c r="G13" s="155">
        <v>214.5</v>
      </c>
      <c r="H13" s="141">
        <f t="shared" si="3"/>
        <v>2134.3</v>
      </c>
      <c r="I13" s="152">
        <v>22.2</v>
      </c>
      <c r="J13" s="23">
        <v>2</v>
      </c>
      <c r="K13" s="152">
        <f t="shared" si="0"/>
        <v>20.2</v>
      </c>
      <c r="L13" s="90">
        <f t="shared" si="6"/>
        <v>2114.1000000000004</v>
      </c>
      <c r="M13" s="90">
        <v>2216.1</v>
      </c>
      <c r="N13" s="156">
        <v>45.5</v>
      </c>
      <c r="O13" s="90">
        <v>169</v>
      </c>
      <c r="P13" s="90">
        <f t="shared" si="4"/>
        <v>2001.6</v>
      </c>
      <c r="Q13" s="91">
        <f t="shared" si="5"/>
        <v>105.62050359712232</v>
      </c>
      <c r="R13" s="92">
        <v>0</v>
      </c>
      <c r="S13" s="13">
        <v>0.75</v>
      </c>
      <c r="T13" s="13">
        <f t="shared" si="1"/>
        <v>0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34634.2</v>
      </c>
      <c r="G14" s="155">
        <v>15723</v>
      </c>
      <c r="H14" s="141">
        <f t="shared" si="3"/>
        <v>18911.199999999997</v>
      </c>
      <c r="I14" s="157">
        <v>17437.7</v>
      </c>
      <c r="J14" s="23">
        <v>13996.4</v>
      </c>
      <c r="K14" s="152">
        <f t="shared" si="0"/>
        <v>3441.300000000001</v>
      </c>
      <c r="L14" s="90">
        <f t="shared" si="6"/>
        <v>15469.899999999996</v>
      </c>
      <c r="M14" s="90">
        <v>29127.8</v>
      </c>
      <c r="N14" s="157">
        <v>1086</v>
      </c>
      <c r="O14" s="90">
        <v>14637.1</v>
      </c>
      <c r="P14" s="90">
        <f t="shared" si="4"/>
        <v>13404.699999999999</v>
      </c>
      <c r="Q14" s="91">
        <f t="shared" si="5"/>
        <v>115.40653651331247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5500.1</v>
      </c>
      <c r="G15" s="155">
        <v>1389.6</v>
      </c>
      <c r="H15" s="141">
        <f t="shared" si="3"/>
        <v>4110.5</v>
      </c>
      <c r="I15" s="152">
        <v>108</v>
      </c>
      <c r="J15" s="23">
        <v>5</v>
      </c>
      <c r="K15" s="152">
        <f t="shared" si="0"/>
        <v>103</v>
      </c>
      <c r="L15" s="90">
        <f t="shared" si="6"/>
        <v>4007.5</v>
      </c>
      <c r="M15" s="90">
        <v>5152.8</v>
      </c>
      <c r="N15" s="155">
        <v>113.7</v>
      </c>
      <c r="O15" s="90">
        <v>1276</v>
      </c>
      <c r="P15" s="90">
        <f t="shared" si="4"/>
        <v>3763.1000000000004</v>
      </c>
      <c r="Q15" s="91">
        <f t="shared" si="5"/>
        <v>106.49464537216656</v>
      </c>
      <c r="R15" s="92">
        <v>0</v>
      </c>
      <c r="S15" s="13">
        <v>0.75</v>
      </c>
      <c r="T15" s="13">
        <f t="shared" si="1"/>
        <v>0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3476.6</v>
      </c>
      <c r="G16" s="155">
        <v>1050.3</v>
      </c>
      <c r="H16" s="141">
        <f t="shared" si="3"/>
        <v>2426.3</v>
      </c>
      <c r="I16" s="152">
        <v>85</v>
      </c>
      <c r="J16" s="23">
        <v>5</v>
      </c>
      <c r="K16" s="152">
        <f t="shared" si="0"/>
        <v>80</v>
      </c>
      <c r="L16" s="90">
        <f t="shared" si="6"/>
        <v>2346.3</v>
      </c>
      <c r="M16" s="90">
        <v>3428.5</v>
      </c>
      <c r="N16" s="156">
        <v>113.7</v>
      </c>
      <c r="O16" s="90">
        <v>936.7</v>
      </c>
      <c r="P16" s="90">
        <f t="shared" si="4"/>
        <v>2378.1000000000004</v>
      </c>
      <c r="Q16" s="91">
        <f t="shared" si="5"/>
        <v>98.66279803204237</v>
      </c>
      <c r="R16" s="92">
        <v>1</v>
      </c>
      <c r="S16" s="13">
        <v>0.75</v>
      </c>
      <c r="T16" s="13">
        <f t="shared" si="1"/>
        <v>0.75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9729.5</v>
      </c>
      <c r="G17" s="155">
        <v>4622.1</v>
      </c>
      <c r="H17" s="141">
        <f t="shared" si="3"/>
        <v>5107.4</v>
      </c>
      <c r="I17" s="152">
        <v>4014.1</v>
      </c>
      <c r="J17" s="23">
        <v>3705.8</v>
      </c>
      <c r="K17" s="152">
        <f t="shared" si="0"/>
        <v>308.2999999999997</v>
      </c>
      <c r="L17" s="90">
        <f t="shared" si="6"/>
        <v>4799.1</v>
      </c>
      <c r="M17" s="90">
        <v>9247.5</v>
      </c>
      <c r="N17" s="156">
        <v>1571.1</v>
      </c>
      <c r="O17" s="90">
        <v>3051.1</v>
      </c>
      <c r="P17" s="90">
        <f t="shared" si="4"/>
        <v>4625.299999999999</v>
      </c>
      <c r="Q17" s="91">
        <f t="shared" si="5"/>
        <v>103.75759410200422</v>
      </c>
      <c r="R17" s="92">
        <v>0</v>
      </c>
      <c r="S17" s="13">
        <v>0.75</v>
      </c>
      <c r="T17" s="13">
        <f>R17*S17</f>
        <v>0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2491.4</v>
      </c>
      <c r="G18" s="155">
        <v>252</v>
      </c>
      <c r="H18" s="141">
        <f t="shared" si="3"/>
        <v>2239.4</v>
      </c>
      <c r="I18" s="157">
        <v>2</v>
      </c>
      <c r="J18" s="23">
        <v>2</v>
      </c>
      <c r="K18" s="152">
        <f t="shared" si="0"/>
        <v>0</v>
      </c>
      <c r="L18" s="90">
        <f t="shared" si="6"/>
        <v>2239.4</v>
      </c>
      <c r="M18" s="90">
        <v>2048.7</v>
      </c>
      <c r="N18" s="155">
        <v>45.5</v>
      </c>
      <c r="O18" s="90">
        <v>206.5</v>
      </c>
      <c r="P18" s="90">
        <f t="shared" si="4"/>
        <v>1796.6999999999998</v>
      </c>
      <c r="Q18" s="91">
        <f t="shared" si="5"/>
        <v>124.63961707575</v>
      </c>
      <c r="R18" s="92">
        <v>0</v>
      </c>
      <c r="S18" s="13">
        <v>0.75</v>
      </c>
      <c r="T18" s="13">
        <f t="shared" si="1"/>
        <v>0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3610.4</v>
      </c>
      <c r="G19" s="155">
        <v>759.8</v>
      </c>
      <c r="H19" s="141">
        <f t="shared" si="3"/>
        <v>2850.6000000000004</v>
      </c>
      <c r="I19" s="152">
        <v>10.8</v>
      </c>
      <c r="J19" s="23">
        <v>5</v>
      </c>
      <c r="K19" s="152">
        <f t="shared" si="0"/>
        <v>5.800000000000001</v>
      </c>
      <c r="L19" s="90">
        <f t="shared" si="6"/>
        <v>2844.8</v>
      </c>
      <c r="M19" s="90">
        <v>3507.3</v>
      </c>
      <c r="N19" s="156">
        <v>113.7</v>
      </c>
      <c r="O19" s="90">
        <v>646.2</v>
      </c>
      <c r="P19" s="90">
        <f t="shared" si="4"/>
        <v>2747.4000000000005</v>
      </c>
      <c r="Q19" s="91">
        <f t="shared" si="5"/>
        <v>103.54516997888912</v>
      </c>
      <c r="R19" s="92">
        <v>0</v>
      </c>
      <c r="S19" s="13">
        <v>0.75</v>
      </c>
      <c r="T19" s="13">
        <f t="shared" si="1"/>
        <v>0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2471.3</v>
      </c>
      <c r="G20" s="155">
        <v>356.2</v>
      </c>
      <c r="H20" s="141">
        <f t="shared" si="3"/>
        <v>2115.1000000000004</v>
      </c>
      <c r="I20" s="157">
        <v>8.2</v>
      </c>
      <c r="J20" s="23">
        <v>2</v>
      </c>
      <c r="K20" s="152">
        <f t="shared" si="0"/>
        <v>6.199999999999999</v>
      </c>
      <c r="L20" s="90">
        <f t="shared" si="6"/>
        <v>2108.9000000000005</v>
      </c>
      <c r="M20" s="90">
        <v>2404</v>
      </c>
      <c r="N20" s="155">
        <v>45.5</v>
      </c>
      <c r="O20" s="90">
        <v>310.6</v>
      </c>
      <c r="P20" s="90">
        <f t="shared" si="4"/>
        <v>2047.9</v>
      </c>
      <c r="Q20" s="91">
        <f t="shared" si="5"/>
        <v>102.97866106743496</v>
      </c>
      <c r="R20" s="92">
        <v>0</v>
      </c>
      <c r="S20" s="13">
        <v>0.75</v>
      </c>
      <c r="T20" s="13">
        <f t="shared" si="1"/>
        <v>0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2959.6</v>
      </c>
      <c r="G21" s="155">
        <v>902.2</v>
      </c>
      <c r="H21" s="141">
        <f t="shared" si="3"/>
        <v>2057.3999999999996</v>
      </c>
      <c r="I21" s="152">
        <v>9.8</v>
      </c>
      <c r="J21" s="23">
        <v>2</v>
      </c>
      <c r="K21" s="152">
        <f t="shared" si="0"/>
        <v>7.800000000000001</v>
      </c>
      <c r="L21" s="90">
        <f t="shared" si="6"/>
        <v>2049.5999999999995</v>
      </c>
      <c r="M21" s="90">
        <v>2891.1</v>
      </c>
      <c r="N21" s="156">
        <v>45.5</v>
      </c>
      <c r="O21" s="90">
        <v>856.6</v>
      </c>
      <c r="P21" s="90">
        <f t="shared" si="4"/>
        <v>1989</v>
      </c>
      <c r="Q21" s="91">
        <f t="shared" si="5"/>
        <v>103.04675716440418</v>
      </c>
      <c r="R21" s="92">
        <v>0</v>
      </c>
      <c r="S21" s="13">
        <v>0.75</v>
      </c>
      <c r="T21" s="13">
        <f t="shared" si="1"/>
        <v>0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1860.4</v>
      </c>
      <c r="G22" s="155">
        <v>204.2</v>
      </c>
      <c r="H22" s="141">
        <f t="shared" si="3"/>
        <v>1656.2</v>
      </c>
      <c r="I22" s="157">
        <v>8.6</v>
      </c>
      <c r="J22" s="23">
        <v>2</v>
      </c>
      <c r="K22" s="152">
        <f t="shared" si="0"/>
        <v>6.6</v>
      </c>
      <c r="L22" s="90">
        <f t="shared" si="6"/>
        <v>1649.6000000000001</v>
      </c>
      <c r="M22" s="90">
        <v>1824.8</v>
      </c>
      <c r="N22" s="156">
        <v>45.5</v>
      </c>
      <c r="O22" s="90">
        <v>158.6</v>
      </c>
      <c r="P22" s="90">
        <f t="shared" si="4"/>
        <v>1620.7</v>
      </c>
      <c r="Q22" s="91">
        <f t="shared" si="5"/>
        <v>101.78318010736103</v>
      </c>
      <c r="R22" s="92">
        <v>0</v>
      </c>
      <c r="S22" s="13">
        <v>0.75</v>
      </c>
      <c r="T22" s="13">
        <f t="shared" si="1"/>
        <v>0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2375.2</v>
      </c>
      <c r="G23" s="155">
        <v>302.5</v>
      </c>
      <c r="H23" s="141">
        <f t="shared" si="3"/>
        <v>2072.7</v>
      </c>
      <c r="I23" s="157">
        <v>15.3</v>
      </c>
      <c r="J23" s="23">
        <v>5</v>
      </c>
      <c r="K23" s="152">
        <f t="shared" si="0"/>
        <v>10.3</v>
      </c>
      <c r="L23" s="90">
        <f t="shared" si="6"/>
        <v>2062.3999999999996</v>
      </c>
      <c r="M23" s="90">
        <v>2251</v>
      </c>
      <c r="N23" s="156">
        <v>113.7</v>
      </c>
      <c r="O23" s="90">
        <v>188.8</v>
      </c>
      <c r="P23" s="90">
        <f t="shared" si="4"/>
        <v>1948.5000000000002</v>
      </c>
      <c r="Q23" s="91">
        <f t="shared" si="5"/>
        <v>105.84552219656143</v>
      </c>
      <c r="R23" s="92">
        <v>0</v>
      </c>
      <c r="S23" s="13">
        <v>0.75</v>
      </c>
      <c r="T23" s="13">
        <f t="shared" si="1"/>
        <v>0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1957.3</v>
      </c>
      <c r="G24" s="155">
        <v>187.3</v>
      </c>
      <c r="H24" s="141">
        <f t="shared" si="3"/>
        <v>1770</v>
      </c>
      <c r="I24" s="152">
        <v>13</v>
      </c>
      <c r="J24" s="23">
        <v>2</v>
      </c>
      <c r="K24" s="152">
        <f t="shared" si="0"/>
        <v>11</v>
      </c>
      <c r="L24" s="90">
        <f t="shared" si="6"/>
        <v>1759</v>
      </c>
      <c r="M24" s="90">
        <v>1877.3</v>
      </c>
      <c r="N24" s="156">
        <v>45.5</v>
      </c>
      <c r="O24" s="90">
        <v>141.7</v>
      </c>
      <c r="P24" s="90">
        <f t="shared" si="4"/>
        <v>1690.1</v>
      </c>
      <c r="Q24" s="91">
        <f t="shared" si="5"/>
        <v>104.07668185314478</v>
      </c>
      <c r="R24" s="92">
        <v>0</v>
      </c>
      <c r="S24" s="13">
        <v>0.75</v>
      </c>
      <c r="T24" s="13">
        <f t="shared" si="1"/>
        <v>0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5372.1</v>
      </c>
      <c r="G25" s="155">
        <v>2737.3</v>
      </c>
      <c r="H25" s="141">
        <f t="shared" si="3"/>
        <v>2634.8</v>
      </c>
      <c r="I25" s="152">
        <v>2270.7</v>
      </c>
      <c r="J25" s="23">
        <v>2200.8</v>
      </c>
      <c r="K25" s="152">
        <f t="shared" si="0"/>
        <v>69.89999999999964</v>
      </c>
      <c r="L25" s="90">
        <f t="shared" si="6"/>
        <v>2564.9000000000005</v>
      </c>
      <c r="M25" s="90">
        <v>5115.6</v>
      </c>
      <c r="N25" s="155">
        <v>2309.7</v>
      </c>
      <c r="O25" s="90">
        <v>427.7</v>
      </c>
      <c r="P25" s="90">
        <f t="shared" si="4"/>
        <v>2378.2000000000007</v>
      </c>
      <c r="Q25" s="91">
        <f t="shared" si="5"/>
        <v>107.85047514927255</v>
      </c>
      <c r="R25" s="92">
        <v>0</v>
      </c>
      <c r="S25" s="13">
        <v>0.75</v>
      </c>
      <c r="T25" s="13">
        <f t="shared" si="1"/>
        <v>0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3" t="s">
        <v>24</v>
      </c>
      <c r="B31" s="163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100766.7</v>
      </c>
      <c r="G31" s="143">
        <f>SUM(G7:G30)</f>
        <v>36320.4</v>
      </c>
      <c r="H31" s="143">
        <f t="shared" si="7"/>
        <v>64446.299999999996</v>
      </c>
      <c r="I31" s="23">
        <f>SUM(I7:I30)</f>
        <v>28501.299999999996</v>
      </c>
      <c r="J31" s="23">
        <f>SUM(J7:J30)</f>
        <v>24220.3</v>
      </c>
      <c r="K31" s="23">
        <f>SUM(K7:K30)</f>
        <v>4281.000000000001</v>
      </c>
      <c r="L31" s="12">
        <f t="shared" si="7"/>
        <v>60165.3</v>
      </c>
      <c r="M31" s="143">
        <f>M7+M8+M9+M10+M11+M12+M13+M14+M15+M16+M17+M18+M19+M20+M21+M22+M23+M24+M25</f>
        <v>91761.90000000002</v>
      </c>
      <c r="N31" s="143">
        <f>SUM(N7:N30)</f>
        <v>10378.599999999999</v>
      </c>
      <c r="O31" s="12">
        <f t="shared" si="7"/>
        <v>25941.799999999996</v>
      </c>
      <c r="P31" s="12">
        <f t="shared" si="7"/>
        <v>55441.5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C2">
      <selection activeCell="K11" sqref="K1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3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64" t="s">
        <v>183</v>
      </c>
      <c r="B3" s="171" t="s">
        <v>74</v>
      </c>
      <c r="C3" s="21" t="s">
        <v>184</v>
      </c>
      <c r="D3" s="20"/>
      <c r="E3" s="20"/>
      <c r="F3" s="26" t="s">
        <v>215</v>
      </c>
      <c r="G3" s="26" t="s">
        <v>216</v>
      </c>
      <c r="H3" s="22" t="s">
        <v>185</v>
      </c>
      <c r="I3" s="5" t="s">
        <v>12</v>
      </c>
      <c r="J3" s="165" t="s">
        <v>186</v>
      </c>
      <c r="K3" s="165" t="s">
        <v>187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7"/>
      <c r="K4" s="167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-83.5</v>
      </c>
      <c r="D6" s="90"/>
      <c r="E6" s="90"/>
      <c r="F6" s="23">
        <v>306.1</v>
      </c>
      <c r="G6" s="90">
        <v>154.5</v>
      </c>
      <c r="H6" s="90">
        <f>F6+G6</f>
        <v>460.6</v>
      </c>
      <c r="I6" s="91">
        <f>C6/H6*100</f>
        <v>-18.12852800694746</v>
      </c>
      <c r="J6" s="92">
        <v>0</v>
      </c>
      <c r="K6" s="13">
        <v>0.75</v>
      </c>
      <c r="L6" s="13">
        <f aca="true" t="shared" si="0" ref="L6:L29">J6*K6</f>
        <v>0</v>
      </c>
    </row>
    <row r="7" spans="1:12" ht="12.75">
      <c r="A7" s="87">
        <v>2</v>
      </c>
      <c r="B7" s="83" t="s">
        <v>135</v>
      </c>
      <c r="C7" s="90">
        <v>-349.9</v>
      </c>
      <c r="D7" s="90"/>
      <c r="E7" s="90"/>
      <c r="F7" s="23">
        <v>195.7</v>
      </c>
      <c r="G7" s="90">
        <v>4.8</v>
      </c>
      <c r="H7" s="90">
        <f aca="true" t="shared" si="1" ref="H7:H29">F7+G7</f>
        <v>200.5</v>
      </c>
      <c r="I7" s="91">
        <f aca="true" t="shared" si="2" ref="I7:I29">C7/H7*100</f>
        <v>-174.51371571072318</v>
      </c>
      <c r="J7" s="92">
        <v>0</v>
      </c>
      <c r="K7" s="13">
        <v>0.75</v>
      </c>
      <c r="L7" s="13">
        <f t="shared" si="0"/>
        <v>0</v>
      </c>
    </row>
    <row r="8" spans="1:12" ht="12.75">
      <c r="A8" s="87">
        <v>3</v>
      </c>
      <c r="B8" s="83" t="s">
        <v>136</v>
      </c>
      <c r="C8" s="90">
        <v>-349.4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91">
        <f t="shared" si="2"/>
        <v>-157.1043165467626</v>
      </c>
      <c r="J8" s="92">
        <v>0</v>
      </c>
      <c r="K8" s="13">
        <v>0.75</v>
      </c>
      <c r="L8" s="13">
        <f t="shared" si="0"/>
        <v>0</v>
      </c>
    </row>
    <row r="9" spans="1:12" ht="12.75">
      <c r="A9" s="87">
        <v>4</v>
      </c>
      <c r="B9" s="83" t="s">
        <v>137</v>
      </c>
      <c r="C9" s="90">
        <v>-93</v>
      </c>
      <c r="D9" s="90"/>
      <c r="E9" s="90"/>
      <c r="F9" s="23">
        <v>415.9</v>
      </c>
      <c r="G9" s="90">
        <v>4.5</v>
      </c>
      <c r="H9" s="90">
        <f t="shared" si="1"/>
        <v>420.4</v>
      </c>
      <c r="I9" s="91">
        <f t="shared" si="2"/>
        <v>-22.12178877259753</v>
      </c>
      <c r="J9" s="92">
        <v>0</v>
      </c>
      <c r="K9" s="13">
        <v>0.75</v>
      </c>
      <c r="L9" s="13">
        <f t="shared" si="0"/>
        <v>0</v>
      </c>
    </row>
    <row r="10" spans="1:12" ht="12.75">
      <c r="A10" s="87">
        <v>5</v>
      </c>
      <c r="B10" s="83" t="s">
        <v>138</v>
      </c>
      <c r="C10" s="90">
        <v>-109.1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91">
        <f t="shared" si="2"/>
        <v>-38.74289772727273</v>
      </c>
      <c r="J10" s="92">
        <v>0</v>
      </c>
      <c r="K10" s="13">
        <v>0.75</v>
      </c>
      <c r="L10" s="13">
        <f t="shared" si="0"/>
        <v>0</v>
      </c>
    </row>
    <row r="11" spans="1:12" ht="12.75">
      <c r="A11" s="87">
        <v>6</v>
      </c>
      <c r="B11" s="83" t="s">
        <v>139</v>
      </c>
      <c r="C11" s="90">
        <v>-325.5</v>
      </c>
      <c r="D11" s="90"/>
      <c r="E11" s="90"/>
      <c r="F11" s="23">
        <v>155.6</v>
      </c>
      <c r="G11" s="90">
        <v>5.6</v>
      </c>
      <c r="H11" s="90">
        <f t="shared" si="1"/>
        <v>161.2</v>
      </c>
      <c r="I11" s="91">
        <f t="shared" si="2"/>
        <v>-201.9230769230769</v>
      </c>
      <c r="J11" s="92">
        <v>0</v>
      </c>
      <c r="K11" s="13">
        <v>0.75</v>
      </c>
      <c r="L11" s="13">
        <f t="shared" si="0"/>
        <v>0</v>
      </c>
    </row>
    <row r="12" spans="1:12" ht="12.75">
      <c r="A12" s="87">
        <v>7</v>
      </c>
      <c r="B12" s="83" t="s">
        <v>140</v>
      </c>
      <c r="C12" s="90">
        <v>-132.7</v>
      </c>
      <c r="D12" s="90"/>
      <c r="E12" s="90"/>
      <c r="F12" s="23">
        <v>123.3</v>
      </c>
      <c r="G12" s="90">
        <v>4.7</v>
      </c>
      <c r="H12" s="90">
        <f t="shared" si="1"/>
        <v>128</v>
      </c>
      <c r="I12" s="91">
        <f t="shared" si="2"/>
        <v>-103.67187499999999</v>
      </c>
      <c r="J12" s="92">
        <v>0</v>
      </c>
      <c r="K12" s="13">
        <v>0.75</v>
      </c>
      <c r="L12" s="13">
        <f t="shared" si="0"/>
        <v>0</v>
      </c>
    </row>
    <row r="13" spans="1:12" ht="12.75">
      <c r="A13" s="87">
        <v>8</v>
      </c>
      <c r="B13" s="83" t="s">
        <v>141</v>
      </c>
      <c r="C13" s="90">
        <v>-5506.4</v>
      </c>
      <c r="D13" s="90"/>
      <c r="E13" s="90"/>
      <c r="F13" s="23">
        <v>12823.1</v>
      </c>
      <c r="G13" s="90">
        <v>0</v>
      </c>
      <c r="H13" s="90">
        <f t="shared" si="1"/>
        <v>12823.1</v>
      </c>
      <c r="I13" s="91">
        <f t="shared" si="2"/>
        <v>-42.941254454851006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-347.3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91">
        <f t="shared" si="2"/>
        <v>-112.28580666020045</v>
      </c>
      <c r="J14" s="92">
        <v>0</v>
      </c>
      <c r="K14" s="13">
        <v>0.75</v>
      </c>
      <c r="L14" s="13">
        <f t="shared" si="0"/>
        <v>0</v>
      </c>
    </row>
    <row r="15" spans="1:12" ht="12.75">
      <c r="A15" s="87">
        <v>10</v>
      </c>
      <c r="B15" s="83" t="s">
        <v>143</v>
      </c>
      <c r="C15" s="90">
        <v>-48.1</v>
      </c>
      <c r="D15" s="90"/>
      <c r="E15" s="90"/>
      <c r="F15" s="23">
        <v>228.5</v>
      </c>
      <c r="G15" s="90">
        <v>4</v>
      </c>
      <c r="H15" s="90">
        <f t="shared" si="1"/>
        <v>232.5</v>
      </c>
      <c r="I15" s="91">
        <f t="shared" si="2"/>
        <v>-20.688172043010752</v>
      </c>
      <c r="J15" s="92">
        <v>0</v>
      </c>
      <c r="K15" s="13">
        <v>0.75</v>
      </c>
      <c r="L15" s="13">
        <f t="shared" si="0"/>
        <v>0</v>
      </c>
    </row>
    <row r="16" spans="1:12" ht="12.75">
      <c r="A16" s="87">
        <v>11</v>
      </c>
      <c r="B16" s="83" t="s">
        <v>144</v>
      </c>
      <c r="C16" s="90">
        <v>-482</v>
      </c>
      <c r="D16" s="90"/>
      <c r="E16" s="90"/>
      <c r="F16" s="23">
        <v>1255.6</v>
      </c>
      <c r="G16" s="90">
        <v>198.6</v>
      </c>
      <c r="H16" s="90">
        <f t="shared" si="1"/>
        <v>1454.1999999999998</v>
      </c>
      <c r="I16" s="91">
        <f t="shared" si="2"/>
        <v>-33.14537202585615</v>
      </c>
      <c r="J16" s="92">
        <v>0</v>
      </c>
      <c r="K16" s="13">
        <v>0.75</v>
      </c>
      <c r="L16" s="13">
        <f t="shared" si="0"/>
        <v>0</v>
      </c>
    </row>
    <row r="17" spans="1:12" ht="12.75">
      <c r="A17" s="87">
        <v>12</v>
      </c>
      <c r="B17" s="83" t="s">
        <v>145</v>
      </c>
      <c r="C17" s="90">
        <v>-442.7</v>
      </c>
      <c r="D17" s="90"/>
      <c r="E17" s="90"/>
      <c r="F17" s="23">
        <v>115.5</v>
      </c>
      <c r="G17" s="90">
        <v>3.1</v>
      </c>
      <c r="H17" s="90">
        <f t="shared" si="1"/>
        <v>118.6</v>
      </c>
      <c r="I17" s="91">
        <f t="shared" si="2"/>
        <v>-373.2715008431703</v>
      </c>
      <c r="J17" s="92">
        <v>0</v>
      </c>
      <c r="K17" s="13">
        <v>0.75</v>
      </c>
      <c r="L17" s="13">
        <f t="shared" si="0"/>
        <v>0</v>
      </c>
    </row>
    <row r="18" spans="1:12" ht="12.75">
      <c r="A18" s="87">
        <v>13</v>
      </c>
      <c r="B18" s="83" t="s">
        <v>146</v>
      </c>
      <c r="C18" s="90">
        <v>-103.1</v>
      </c>
      <c r="D18" s="90"/>
      <c r="E18" s="90"/>
      <c r="F18" s="23">
        <v>205.2</v>
      </c>
      <c r="G18" s="90">
        <v>174.3</v>
      </c>
      <c r="H18" s="90">
        <f t="shared" si="1"/>
        <v>379.5</v>
      </c>
      <c r="I18" s="91">
        <f t="shared" si="2"/>
        <v>-27.167325428194992</v>
      </c>
      <c r="J18" s="92">
        <v>0</v>
      </c>
      <c r="K18" s="13">
        <v>0.75</v>
      </c>
      <c r="L18" s="13">
        <f t="shared" si="0"/>
        <v>0</v>
      </c>
    </row>
    <row r="19" spans="1:12" ht="12.75">
      <c r="A19" s="87">
        <v>14</v>
      </c>
      <c r="B19" s="83" t="s">
        <v>147</v>
      </c>
      <c r="C19" s="90">
        <v>-67.3</v>
      </c>
      <c r="D19" s="90"/>
      <c r="E19" s="90"/>
      <c r="F19" s="23">
        <v>165.5</v>
      </c>
      <c r="G19" s="90">
        <v>4.4</v>
      </c>
      <c r="H19" s="90">
        <f t="shared" si="1"/>
        <v>169.9</v>
      </c>
      <c r="I19" s="91">
        <f t="shared" si="2"/>
        <v>-39.611536197763385</v>
      </c>
      <c r="J19" s="92">
        <v>0</v>
      </c>
      <c r="K19" s="13">
        <v>0.75</v>
      </c>
      <c r="L19" s="13">
        <f t="shared" si="0"/>
        <v>0</v>
      </c>
    </row>
    <row r="20" spans="1:12" ht="12.75">
      <c r="A20" s="87">
        <v>15</v>
      </c>
      <c r="B20" s="83" t="s">
        <v>148</v>
      </c>
      <c r="C20" s="90">
        <v>-68.5</v>
      </c>
      <c r="D20" s="90"/>
      <c r="E20" s="90"/>
      <c r="F20" s="23">
        <v>278.1</v>
      </c>
      <c r="G20" s="90">
        <v>5.3</v>
      </c>
      <c r="H20" s="90">
        <f t="shared" si="1"/>
        <v>283.40000000000003</v>
      </c>
      <c r="I20" s="91">
        <f t="shared" si="2"/>
        <v>-24.170783345095266</v>
      </c>
      <c r="J20" s="92">
        <v>0</v>
      </c>
      <c r="K20" s="13">
        <v>0.75</v>
      </c>
      <c r="L20" s="13">
        <f t="shared" si="0"/>
        <v>0</v>
      </c>
    </row>
    <row r="21" spans="1:12" ht="12.75">
      <c r="A21" s="87">
        <v>16</v>
      </c>
      <c r="B21" s="83" t="s">
        <v>149</v>
      </c>
      <c r="C21" s="90">
        <v>-35.6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91">
        <f t="shared" si="2"/>
        <v>-13.323353293413176</v>
      </c>
      <c r="J21" s="92">
        <v>0</v>
      </c>
      <c r="K21" s="13">
        <v>0.75</v>
      </c>
      <c r="L21" s="13">
        <f t="shared" si="0"/>
        <v>0</v>
      </c>
    </row>
    <row r="22" spans="1:12" ht="12.75">
      <c r="A22" s="87">
        <v>17</v>
      </c>
      <c r="B22" s="83" t="s">
        <v>150</v>
      </c>
      <c r="C22" s="90">
        <v>-124.2</v>
      </c>
      <c r="D22" s="90"/>
      <c r="E22" s="90"/>
      <c r="F22" s="23">
        <v>212.8</v>
      </c>
      <c r="G22" s="90">
        <v>5.2</v>
      </c>
      <c r="H22" s="90">
        <f t="shared" si="1"/>
        <v>218</v>
      </c>
      <c r="I22" s="91">
        <f t="shared" si="2"/>
        <v>-56.972477064220186</v>
      </c>
      <c r="J22" s="92">
        <v>0</v>
      </c>
      <c r="K22" s="13">
        <v>0.75</v>
      </c>
      <c r="L22" s="13">
        <f t="shared" si="0"/>
        <v>0</v>
      </c>
    </row>
    <row r="23" spans="1:12" ht="12.75">
      <c r="A23" s="87">
        <v>18</v>
      </c>
      <c r="B23" s="83" t="s">
        <v>151</v>
      </c>
      <c r="C23" s="90">
        <v>-80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91">
        <f t="shared" si="2"/>
        <v>-49.75124378109452</v>
      </c>
      <c r="J23" s="92">
        <v>0</v>
      </c>
      <c r="K23" s="13">
        <v>0.75</v>
      </c>
      <c r="L23" s="13">
        <f t="shared" si="0"/>
        <v>0</v>
      </c>
    </row>
    <row r="24" spans="1:12" ht="12.75">
      <c r="A24" s="87">
        <v>19</v>
      </c>
      <c r="B24" s="83" t="s">
        <v>152</v>
      </c>
      <c r="C24" s="90">
        <v>-256.5</v>
      </c>
      <c r="D24" s="90"/>
      <c r="E24" s="90"/>
      <c r="F24" s="23">
        <v>529.7</v>
      </c>
      <c r="G24" s="90">
        <v>4.6</v>
      </c>
      <c r="H24" s="90">
        <f t="shared" si="1"/>
        <v>534.3000000000001</v>
      </c>
      <c r="I24" s="91">
        <f t="shared" si="2"/>
        <v>-48.006737787759675</v>
      </c>
      <c r="J24" s="92">
        <v>0</v>
      </c>
      <c r="K24" s="13">
        <v>0.75</v>
      </c>
      <c r="L24" s="13">
        <f t="shared" si="0"/>
        <v>0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-9004.800000000001</v>
      </c>
      <c r="D30" s="12">
        <f t="shared" si="3"/>
        <v>0</v>
      </c>
      <c r="E30" s="12">
        <f t="shared" si="3"/>
        <v>0</v>
      </c>
      <c r="F30" s="12">
        <f>SUM(F6:F29)</f>
        <v>18233</v>
      </c>
      <c r="G30" s="12">
        <f>SUM(G6:G29)</f>
        <v>592.5000000000001</v>
      </c>
      <c r="H30" s="12">
        <f t="shared" si="3"/>
        <v>18825.5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F4">
      <selection activeCell="H41" sqref="H41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8" t="s">
        <v>165</v>
      </c>
      <c r="B3" s="171" t="s">
        <v>74</v>
      </c>
      <c r="C3" s="37" t="s">
        <v>190</v>
      </c>
      <c r="D3" s="124"/>
      <c r="E3" s="124"/>
      <c r="F3" s="33" t="s">
        <v>211</v>
      </c>
      <c r="G3" s="33" t="s">
        <v>216</v>
      </c>
      <c r="H3" s="125" t="s">
        <v>191</v>
      </c>
      <c r="I3" s="33" t="s">
        <v>12</v>
      </c>
      <c r="J3" s="175" t="s">
        <v>186</v>
      </c>
      <c r="K3" s="175" t="s">
        <v>2</v>
      </c>
      <c r="L3" s="126" t="s">
        <v>3</v>
      </c>
    </row>
    <row r="4" spans="1:12" ht="42.75" customHeight="1">
      <c r="A4" s="178"/>
      <c r="B4" s="171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6"/>
      <c r="K4" s="176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154.5</v>
      </c>
      <c r="H6" s="90">
        <f>F6+G6</f>
        <v>460.6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195.7</v>
      </c>
      <c r="G7" s="90">
        <v>4.8</v>
      </c>
      <c r="H7" s="90">
        <f aca="true" t="shared" si="1" ref="H7:H29">F7+G7</f>
        <v>200.5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415.9</v>
      </c>
      <c r="G9" s="90">
        <v>4.5</v>
      </c>
      <c r="H9" s="90">
        <f t="shared" si="1"/>
        <v>420.4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155.6</v>
      </c>
      <c r="G11" s="90">
        <v>5.6</v>
      </c>
      <c r="H11" s="90">
        <f t="shared" si="1"/>
        <v>161.2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123.3</v>
      </c>
      <c r="G12" s="90">
        <v>4.7</v>
      </c>
      <c r="H12" s="90">
        <f t="shared" si="1"/>
        <v>128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0</v>
      </c>
      <c r="D13" s="90"/>
      <c r="E13" s="90"/>
      <c r="F13" s="23">
        <v>12823.1</v>
      </c>
      <c r="G13" s="90">
        <v>0</v>
      </c>
      <c r="H13" s="90">
        <f t="shared" si="1"/>
        <v>12823.1</v>
      </c>
      <c r="I13" s="113">
        <f t="shared" si="2"/>
        <v>0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228.5</v>
      </c>
      <c r="G15" s="90">
        <v>4</v>
      </c>
      <c r="H15" s="90">
        <f t="shared" si="1"/>
        <v>232.5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1255.6</v>
      </c>
      <c r="G16" s="90">
        <v>198.6</v>
      </c>
      <c r="H16" s="90">
        <f t="shared" si="1"/>
        <v>1454.1999999999998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115.5</v>
      </c>
      <c r="G17" s="90">
        <v>3.1</v>
      </c>
      <c r="H17" s="90">
        <f t="shared" si="1"/>
        <v>118.6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205.2</v>
      </c>
      <c r="G18" s="90">
        <v>174.3</v>
      </c>
      <c r="H18" s="90">
        <f t="shared" si="1"/>
        <v>379.5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165.5</v>
      </c>
      <c r="G19" s="90">
        <v>4.4</v>
      </c>
      <c r="H19" s="90">
        <f t="shared" si="1"/>
        <v>169.9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278.1</v>
      </c>
      <c r="G20" s="90">
        <v>5.3</v>
      </c>
      <c r="H20" s="90">
        <f t="shared" si="1"/>
        <v>283.40000000000003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212.8</v>
      </c>
      <c r="G22" s="90">
        <v>5.2</v>
      </c>
      <c r="H22" s="90">
        <f t="shared" si="1"/>
        <v>218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529.7</v>
      </c>
      <c r="G24" s="90">
        <v>4.6</v>
      </c>
      <c r="H24" s="90">
        <f t="shared" si="1"/>
        <v>534.3000000000001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90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8" t="s">
        <v>24</v>
      </c>
      <c r="B30" s="178"/>
      <c r="C30" s="12">
        <f aca="true" t="shared" si="3" ref="C30:H30">SUM(C6:C29)</f>
        <v>0</v>
      </c>
      <c r="D30" s="12">
        <f t="shared" si="3"/>
        <v>0</v>
      </c>
      <c r="E30" s="12">
        <f t="shared" si="3"/>
        <v>0</v>
      </c>
      <c r="F30" s="12">
        <f>SUM(F6:F29)</f>
        <v>18233</v>
      </c>
      <c r="G30" s="12">
        <f>SUM(G6:G29)</f>
        <v>592.5000000000001</v>
      </c>
      <c r="H30" s="12">
        <f t="shared" si="3"/>
        <v>18825.5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5">
      <selection activeCell="G6" sqref="G6:G2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3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64" t="s">
        <v>165</v>
      </c>
      <c r="B3" s="171" t="s">
        <v>74</v>
      </c>
      <c r="C3" s="6" t="s">
        <v>166</v>
      </c>
      <c r="D3" s="20"/>
      <c r="E3" s="20"/>
      <c r="F3" s="26" t="s">
        <v>201</v>
      </c>
      <c r="G3" s="26" t="s">
        <v>212</v>
      </c>
      <c r="H3" s="22" t="s">
        <v>167</v>
      </c>
      <c r="I3" s="5" t="s">
        <v>168</v>
      </c>
      <c r="J3" s="165" t="s">
        <v>8</v>
      </c>
      <c r="K3" s="165" t="s">
        <v>169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7"/>
      <c r="K4" s="167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5476.8</v>
      </c>
      <c r="G6" s="155">
        <v>2449.2</v>
      </c>
      <c r="H6" s="90">
        <f>F6-G6</f>
        <v>3027.6000000000004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5523.1</v>
      </c>
      <c r="G7" s="155">
        <v>3140.4</v>
      </c>
      <c r="H7" s="90">
        <f aca="true" t="shared" si="1" ref="H7:H28">F7-G7</f>
        <v>2382.7000000000003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3620.9</v>
      </c>
      <c r="G8" s="155">
        <v>903</v>
      </c>
      <c r="H8" s="90">
        <f t="shared" si="1"/>
        <v>2717.9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2232.7</v>
      </c>
      <c r="G9" s="155">
        <v>328.2</v>
      </c>
      <c r="H9" s="90">
        <f t="shared" si="1"/>
        <v>1904.4999999999998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2291.6</v>
      </c>
      <c r="G10" s="155">
        <v>351.6</v>
      </c>
      <c r="H10" s="90">
        <f t="shared" si="1"/>
        <v>1940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2834.7</v>
      </c>
      <c r="G11" s="155">
        <v>447</v>
      </c>
      <c r="H11" s="90">
        <f t="shared" si="1"/>
        <v>2387.7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2348.8</v>
      </c>
      <c r="G12" s="155">
        <v>214.5</v>
      </c>
      <c r="H12" s="90">
        <f t="shared" si="1"/>
        <v>2134.3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0</v>
      </c>
      <c r="D13" s="90"/>
      <c r="E13" s="90"/>
      <c r="F13" s="90">
        <v>34634.2</v>
      </c>
      <c r="G13" s="155">
        <v>15723</v>
      </c>
      <c r="H13" s="90">
        <f t="shared" si="1"/>
        <v>18911.199999999997</v>
      </c>
      <c r="I13" s="118">
        <f t="shared" si="2"/>
        <v>0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5500.1</v>
      </c>
      <c r="G14" s="155">
        <v>1389.6</v>
      </c>
      <c r="H14" s="90">
        <f t="shared" si="1"/>
        <v>4110.5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3476.6</v>
      </c>
      <c r="G15" s="155">
        <v>1050.3</v>
      </c>
      <c r="H15" s="90">
        <f t="shared" si="1"/>
        <v>2426.3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9729.5</v>
      </c>
      <c r="G16" s="155">
        <v>4622.1</v>
      </c>
      <c r="H16" s="90">
        <f t="shared" si="1"/>
        <v>5107.4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2491.4</v>
      </c>
      <c r="G17" s="155">
        <v>252</v>
      </c>
      <c r="H17" s="90">
        <f t="shared" si="1"/>
        <v>2239.4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3610.4</v>
      </c>
      <c r="G18" s="155">
        <v>759.8</v>
      </c>
      <c r="H18" s="90">
        <f t="shared" si="1"/>
        <v>2850.6000000000004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2471.3</v>
      </c>
      <c r="G19" s="155">
        <v>356.2</v>
      </c>
      <c r="H19" s="90">
        <f t="shared" si="1"/>
        <v>2115.1000000000004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2959.6</v>
      </c>
      <c r="G20" s="155">
        <v>902.2</v>
      </c>
      <c r="H20" s="90">
        <f t="shared" si="1"/>
        <v>2057.3999999999996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1860.4</v>
      </c>
      <c r="G21" s="155">
        <v>204.2</v>
      </c>
      <c r="H21" s="90">
        <f t="shared" si="1"/>
        <v>1656.2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2375.2</v>
      </c>
      <c r="G22" s="155">
        <v>302.5</v>
      </c>
      <c r="H22" s="90">
        <f t="shared" si="1"/>
        <v>2072.7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1957.3</v>
      </c>
      <c r="G23" s="155">
        <v>187.3</v>
      </c>
      <c r="H23" s="90">
        <f t="shared" si="1"/>
        <v>1770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5372.1</v>
      </c>
      <c r="G24" s="155">
        <v>2737.3</v>
      </c>
      <c r="H24" s="90">
        <f t="shared" si="1"/>
        <v>2634.8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3" t="s">
        <v>24</v>
      </c>
      <c r="B29" s="163"/>
      <c r="C29" s="12">
        <f aca="true" t="shared" si="3" ref="C29:H29">SUM(C6:C28)</f>
        <v>0</v>
      </c>
      <c r="D29" s="12">
        <f t="shared" si="3"/>
        <v>0</v>
      </c>
      <c r="E29" s="12">
        <f t="shared" si="3"/>
        <v>0</v>
      </c>
      <c r="F29" s="23">
        <f t="shared" si="3"/>
        <v>100766.7</v>
      </c>
      <c r="G29" s="23">
        <f t="shared" si="3"/>
        <v>36320.4</v>
      </c>
      <c r="H29" s="12">
        <f t="shared" si="3"/>
        <v>64446.299999999996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pane xSplit="14475" topLeftCell="U1" activePane="topLeft" state="split"/>
      <selection pane="topLeft" activeCell="J4" sqref="J4"/>
      <selection pane="topRight" activeCell="U29" sqref="U26:U2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64" t="s">
        <v>0</v>
      </c>
      <c r="B3" s="171" t="s">
        <v>74</v>
      </c>
      <c r="C3" s="26" t="s">
        <v>217</v>
      </c>
      <c r="D3" s="26" t="s">
        <v>218</v>
      </c>
      <c r="E3" s="26" t="s">
        <v>219</v>
      </c>
      <c r="F3" s="22" t="s">
        <v>171</v>
      </c>
      <c r="G3" s="20"/>
      <c r="H3" s="20"/>
      <c r="I3" s="5" t="s">
        <v>195</v>
      </c>
      <c r="J3" s="5" t="s">
        <v>226</v>
      </c>
      <c r="K3" s="26" t="s">
        <v>19</v>
      </c>
      <c r="L3" s="26" t="s">
        <v>201</v>
      </c>
      <c r="M3" s="26" t="s">
        <v>213</v>
      </c>
      <c r="N3" s="22" t="s">
        <v>172</v>
      </c>
      <c r="O3" s="5" t="s">
        <v>173</v>
      </c>
      <c r="P3" s="165" t="s">
        <v>174</v>
      </c>
      <c r="Q3" s="165" t="s">
        <v>175</v>
      </c>
      <c r="R3" s="6" t="s">
        <v>3</v>
      </c>
    </row>
    <row r="4" spans="1:18" s="10" customFormat="1" ht="69.75" customHeight="1">
      <c r="A4" s="164"/>
      <c r="B4" s="171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7"/>
      <c r="Q4" s="167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5393.3</v>
      </c>
      <c r="D6" s="155">
        <v>1896</v>
      </c>
      <c r="E6" s="90">
        <v>553.2</v>
      </c>
      <c r="F6" s="90">
        <f>C6-D6-E6</f>
        <v>2944.1000000000004</v>
      </c>
      <c r="G6" s="90"/>
      <c r="H6" s="90"/>
      <c r="I6" s="23">
        <v>0</v>
      </c>
      <c r="J6" s="23">
        <v>0</v>
      </c>
      <c r="K6" s="90">
        <f>J6-I6</f>
        <v>0</v>
      </c>
      <c r="L6" s="90">
        <v>5476.8</v>
      </c>
      <c r="M6" s="155">
        <v>2449.2</v>
      </c>
      <c r="N6" s="90">
        <f>L6-M6</f>
        <v>3027.6000000000004</v>
      </c>
      <c r="O6" s="91">
        <f>(F6-N6)/F6*100</f>
        <v>-2.8361808362487686</v>
      </c>
      <c r="P6" s="120">
        <v>1</v>
      </c>
      <c r="Q6" s="13">
        <v>1.2</v>
      </c>
      <c r="R6" s="13">
        <f aca="true" t="shared" si="0" ref="R6:R29">P6*Q6</f>
        <v>1.2</v>
      </c>
    </row>
    <row r="7" spans="1:18" ht="12.75">
      <c r="A7" s="87">
        <v>2</v>
      </c>
      <c r="B7" s="83" t="s">
        <v>135</v>
      </c>
      <c r="C7" s="90">
        <v>5173.2</v>
      </c>
      <c r="D7" s="155">
        <v>2537.8</v>
      </c>
      <c r="E7" s="90">
        <v>602.6</v>
      </c>
      <c r="F7" s="90">
        <f aca="true" t="shared" si="1" ref="F7:F29">C7-D7-E7</f>
        <v>2032.7999999999997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5523.1</v>
      </c>
      <c r="M7" s="155">
        <v>3140.4</v>
      </c>
      <c r="N7" s="90">
        <f aca="true" t="shared" si="3" ref="N7:N29">L7-M7</f>
        <v>2382.7000000000003</v>
      </c>
      <c r="O7" s="91">
        <f aca="true" t="shared" si="4" ref="O7:O29">(F7-N7)/F7*100</f>
        <v>-17.21271153089338</v>
      </c>
      <c r="P7" s="120">
        <v>1</v>
      </c>
      <c r="Q7" s="13">
        <v>1.2</v>
      </c>
      <c r="R7" s="13">
        <f t="shared" si="0"/>
        <v>1.2</v>
      </c>
    </row>
    <row r="8" spans="1:18" ht="12.75">
      <c r="A8" s="87">
        <v>3</v>
      </c>
      <c r="B8" s="83" t="s">
        <v>136</v>
      </c>
      <c r="C8" s="90">
        <v>3271.5</v>
      </c>
      <c r="D8" s="156">
        <v>113.7</v>
      </c>
      <c r="E8" s="90">
        <v>789.3</v>
      </c>
      <c r="F8" s="90">
        <f t="shared" si="1"/>
        <v>2368.5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3620.9</v>
      </c>
      <c r="M8" s="155">
        <v>903</v>
      </c>
      <c r="N8" s="90">
        <f t="shared" si="3"/>
        <v>2717.9</v>
      </c>
      <c r="O8" s="91">
        <f t="shared" si="4"/>
        <v>-14.751952712687357</v>
      </c>
      <c r="P8" s="120">
        <v>1</v>
      </c>
      <c r="Q8" s="13">
        <v>1.2</v>
      </c>
      <c r="R8" s="13">
        <f t="shared" si="0"/>
        <v>1.2</v>
      </c>
    </row>
    <row r="9" spans="1:18" ht="12.75">
      <c r="A9" s="87">
        <v>4</v>
      </c>
      <c r="B9" s="83" t="s">
        <v>137</v>
      </c>
      <c r="C9" s="90">
        <v>2139.7</v>
      </c>
      <c r="D9" s="155">
        <v>45.5</v>
      </c>
      <c r="E9" s="90">
        <v>282.6</v>
      </c>
      <c r="F9" s="90">
        <f t="shared" si="1"/>
        <v>1811.6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2232.7</v>
      </c>
      <c r="M9" s="155">
        <v>328.2</v>
      </c>
      <c r="N9" s="90">
        <f t="shared" si="3"/>
        <v>1904.4999999999998</v>
      </c>
      <c r="O9" s="91">
        <f t="shared" si="4"/>
        <v>-5.128063590196504</v>
      </c>
      <c r="P9" s="120">
        <v>1</v>
      </c>
      <c r="Q9" s="13">
        <v>1.2</v>
      </c>
      <c r="R9" s="13">
        <f t="shared" si="0"/>
        <v>1.2</v>
      </c>
    </row>
    <row r="10" spans="1:18" ht="12.75">
      <c r="A10" s="87">
        <v>5</v>
      </c>
      <c r="B10" s="83" t="s">
        <v>138</v>
      </c>
      <c r="C10" s="90">
        <v>2182.5</v>
      </c>
      <c r="D10" s="156">
        <v>45.5</v>
      </c>
      <c r="E10" s="90">
        <v>306.1</v>
      </c>
      <c r="F10" s="90">
        <f t="shared" si="1"/>
        <v>1830.9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2291.6</v>
      </c>
      <c r="M10" s="155">
        <v>351.6</v>
      </c>
      <c r="N10" s="90">
        <f t="shared" si="3"/>
        <v>1940</v>
      </c>
      <c r="O10" s="91">
        <f t="shared" si="4"/>
        <v>-5.958818067617014</v>
      </c>
      <c r="P10" s="120">
        <v>1</v>
      </c>
      <c r="Q10" s="13">
        <v>1.2</v>
      </c>
      <c r="R10" s="13">
        <f t="shared" si="0"/>
        <v>1.2</v>
      </c>
    </row>
    <row r="11" spans="1:18" ht="12.75">
      <c r="A11" s="87">
        <v>6</v>
      </c>
      <c r="B11" s="83" t="s">
        <v>139</v>
      </c>
      <c r="C11" s="90">
        <v>2509.2</v>
      </c>
      <c r="D11" s="155">
        <v>45.5</v>
      </c>
      <c r="E11" s="90">
        <v>401.4</v>
      </c>
      <c r="F11" s="90">
        <f t="shared" si="1"/>
        <v>2062.2999999999997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2834.7</v>
      </c>
      <c r="M11" s="155">
        <v>447</v>
      </c>
      <c r="N11" s="90">
        <f t="shared" si="3"/>
        <v>2387.7</v>
      </c>
      <c r="O11" s="91">
        <f t="shared" si="4"/>
        <v>-15.77849973330748</v>
      </c>
      <c r="P11" s="120">
        <v>1</v>
      </c>
      <c r="Q11" s="13">
        <v>1.2</v>
      </c>
      <c r="R11" s="13">
        <f t="shared" si="0"/>
        <v>1.2</v>
      </c>
    </row>
    <row r="12" spans="1:18" ht="12.75">
      <c r="A12" s="87">
        <v>7</v>
      </c>
      <c r="B12" s="83" t="s">
        <v>140</v>
      </c>
      <c r="C12" s="90">
        <v>2216.1</v>
      </c>
      <c r="D12" s="156">
        <v>45.5</v>
      </c>
      <c r="E12" s="90">
        <v>169</v>
      </c>
      <c r="F12" s="90">
        <f t="shared" si="1"/>
        <v>2001.6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2348.8</v>
      </c>
      <c r="M12" s="155">
        <v>214.5</v>
      </c>
      <c r="N12" s="90">
        <f t="shared" si="3"/>
        <v>2134.3</v>
      </c>
      <c r="O12" s="91">
        <f t="shared" si="4"/>
        <v>-6.629696243005609</v>
      </c>
      <c r="P12" s="120">
        <v>1</v>
      </c>
      <c r="Q12" s="13">
        <v>1.2</v>
      </c>
      <c r="R12" s="13">
        <f t="shared" si="0"/>
        <v>1.2</v>
      </c>
    </row>
    <row r="13" spans="1:18" ht="12.75">
      <c r="A13" s="87">
        <v>8</v>
      </c>
      <c r="B13" s="83" t="s">
        <v>141</v>
      </c>
      <c r="C13" s="90">
        <v>29127.8</v>
      </c>
      <c r="D13" s="157">
        <v>1086</v>
      </c>
      <c r="E13" s="90">
        <v>14637.1</v>
      </c>
      <c r="F13" s="90">
        <f t="shared" si="1"/>
        <v>13404.699999999999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34634.2</v>
      </c>
      <c r="M13" s="155">
        <v>15723</v>
      </c>
      <c r="N13" s="90">
        <f t="shared" si="3"/>
        <v>18911.199999999997</v>
      </c>
      <c r="O13" s="91">
        <f t="shared" si="4"/>
        <v>-41.07887531985049</v>
      </c>
      <c r="P13" s="120">
        <v>1</v>
      </c>
      <c r="Q13" s="13">
        <v>1.2</v>
      </c>
      <c r="R13" s="13">
        <f t="shared" si="0"/>
        <v>1.2</v>
      </c>
    </row>
    <row r="14" spans="1:18" ht="12.75">
      <c r="A14" s="87">
        <v>9</v>
      </c>
      <c r="B14" s="83" t="s">
        <v>142</v>
      </c>
      <c r="C14" s="90">
        <v>5152.8</v>
      </c>
      <c r="D14" s="155">
        <v>113.7</v>
      </c>
      <c r="E14" s="90">
        <v>1276</v>
      </c>
      <c r="F14" s="90">
        <f t="shared" si="1"/>
        <v>3763.1000000000004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5500.1</v>
      </c>
      <c r="M14" s="155">
        <v>1389.6</v>
      </c>
      <c r="N14" s="90">
        <f t="shared" si="3"/>
        <v>4110.5</v>
      </c>
      <c r="O14" s="91">
        <f t="shared" si="4"/>
        <v>-9.231750418537898</v>
      </c>
      <c r="P14" s="120">
        <v>1</v>
      </c>
      <c r="Q14" s="13">
        <v>1.2</v>
      </c>
      <c r="R14" s="13">
        <f t="shared" si="0"/>
        <v>1.2</v>
      </c>
    </row>
    <row r="15" spans="1:18" ht="12.75">
      <c r="A15" s="87">
        <v>10</v>
      </c>
      <c r="B15" s="83" t="s">
        <v>143</v>
      </c>
      <c r="C15" s="90">
        <v>3428.5</v>
      </c>
      <c r="D15" s="156">
        <v>113.7</v>
      </c>
      <c r="E15" s="90">
        <v>936.7</v>
      </c>
      <c r="F15" s="90">
        <f t="shared" si="1"/>
        <v>2378.1000000000004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3476.6</v>
      </c>
      <c r="M15" s="155">
        <v>1050.3</v>
      </c>
      <c r="N15" s="90">
        <f t="shared" si="3"/>
        <v>2426.3</v>
      </c>
      <c r="O15" s="91">
        <f t="shared" si="4"/>
        <v>-2.026828140111846</v>
      </c>
      <c r="P15" s="120">
        <v>1</v>
      </c>
      <c r="Q15" s="13">
        <v>1.2</v>
      </c>
      <c r="R15" s="13">
        <f t="shared" si="0"/>
        <v>1.2</v>
      </c>
    </row>
    <row r="16" spans="1:18" ht="12.75">
      <c r="A16" s="87">
        <v>11</v>
      </c>
      <c r="B16" s="83" t="s">
        <v>144</v>
      </c>
      <c r="C16" s="90">
        <v>9247.5</v>
      </c>
      <c r="D16" s="156">
        <v>1571.1</v>
      </c>
      <c r="E16" s="90">
        <v>3051.1</v>
      </c>
      <c r="F16" s="90">
        <f t="shared" si="1"/>
        <v>4625.299999999999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9729.5</v>
      </c>
      <c r="M16" s="155">
        <v>4622.1</v>
      </c>
      <c r="N16" s="90">
        <f t="shared" si="3"/>
        <v>5107.4</v>
      </c>
      <c r="O16" s="91">
        <f t="shared" si="4"/>
        <v>-10.423107690311989</v>
      </c>
      <c r="P16" s="120">
        <v>1</v>
      </c>
      <c r="Q16" s="13">
        <v>1.2</v>
      </c>
      <c r="R16" s="13">
        <f t="shared" si="0"/>
        <v>1.2</v>
      </c>
    </row>
    <row r="17" spans="1:18" ht="12.75">
      <c r="A17" s="87">
        <v>12</v>
      </c>
      <c r="B17" s="83" t="s">
        <v>145</v>
      </c>
      <c r="C17" s="90">
        <v>2048.7</v>
      </c>
      <c r="D17" s="155">
        <v>45.5</v>
      </c>
      <c r="E17" s="90">
        <v>206.5</v>
      </c>
      <c r="F17" s="90">
        <f t="shared" si="1"/>
        <v>1796.6999999999998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2491.4</v>
      </c>
      <c r="M17" s="155">
        <v>252</v>
      </c>
      <c r="N17" s="90">
        <f t="shared" si="3"/>
        <v>2239.4</v>
      </c>
      <c r="O17" s="91">
        <f t="shared" si="4"/>
        <v>-24.639617075750003</v>
      </c>
      <c r="P17" s="120">
        <v>1</v>
      </c>
      <c r="Q17" s="13">
        <v>1.2</v>
      </c>
      <c r="R17" s="13">
        <f t="shared" si="0"/>
        <v>1.2</v>
      </c>
    </row>
    <row r="18" spans="1:18" ht="12.75">
      <c r="A18" s="87">
        <v>13</v>
      </c>
      <c r="B18" s="83" t="s">
        <v>146</v>
      </c>
      <c r="C18" s="90">
        <v>3507.3</v>
      </c>
      <c r="D18" s="156">
        <v>113.7</v>
      </c>
      <c r="E18" s="90">
        <v>646.2</v>
      </c>
      <c r="F18" s="90">
        <f t="shared" si="1"/>
        <v>2747.4000000000005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3610.4</v>
      </c>
      <c r="M18" s="155">
        <v>759.8</v>
      </c>
      <c r="N18" s="90">
        <f t="shared" si="3"/>
        <v>2850.6000000000004</v>
      </c>
      <c r="O18" s="91">
        <f t="shared" si="4"/>
        <v>-3.756278663463631</v>
      </c>
      <c r="P18" s="120">
        <v>1</v>
      </c>
      <c r="Q18" s="13">
        <v>1.2</v>
      </c>
      <c r="R18" s="13">
        <f t="shared" si="0"/>
        <v>1.2</v>
      </c>
    </row>
    <row r="19" spans="1:18" ht="12.75">
      <c r="A19" s="87">
        <v>14</v>
      </c>
      <c r="B19" s="83" t="s">
        <v>147</v>
      </c>
      <c r="C19" s="90">
        <v>2404</v>
      </c>
      <c r="D19" s="155">
        <v>45.5</v>
      </c>
      <c r="E19" s="90">
        <v>310.6</v>
      </c>
      <c r="F19" s="90">
        <f t="shared" si="1"/>
        <v>2047.9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2471.3</v>
      </c>
      <c r="M19" s="155">
        <v>356.2</v>
      </c>
      <c r="N19" s="90">
        <f t="shared" si="3"/>
        <v>2115.1000000000004</v>
      </c>
      <c r="O19" s="91">
        <f t="shared" si="4"/>
        <v>-3.2814102251086608</v>
      </c>
      <c r="P19" s="120">
        <v>1</v>
      </c>
      <c r="Q19" s="13">
        <v>1.2</v>
      </c>
      <c r="R19" s="13">
        <f t="shared" si="0"/>
        <v>1.2</v>
      </c>
    </row>
    <row r="20" spans="1:18" ht="12.75">
      <c r="A20" s="87">
        <v>15</v>
      </c>
      <c r="B20" s="83" t="s">
        <v>148</v>
      </c>
      <c r="C20" s="90">
        <v>2891.1</v>
      </c>
      <c r="D20" s="156">
        <v>45.5</v>
      </c>
      <c r="E20" s="90">
        <v>856.6</v>
      </c>
      <c r="F20" s="90">
        <f t="shared" si="1"/>
        <v>1989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2959.6</v>
      </c>
      <c r="M20" s="155">
        <v>902.2</v>
      </c>
      <c r="N20" s="90">
        <f t="shared" si="3"/>
        <v>2057.3999999999996</v>
      </c>
      <c r="O20" s="91">
        <f t="shared" si="4"/>
        <v>-3.438914027149303</v>
      </c>
      <c r="P20" s="120">
        <v>1</v>
      </c>
      <c r="Q20" s="13">
        <v>1.2</v>
      </c>
      <c r="R20" s="13">
        <f t="shared" si="0"/>
        <v>1.2</v>
      </c>
    </row>
    <row r="21" spans="1:18" ht="12.75">
      <c r="A21" s="87">
        <v>16</v>
      </c>
      <c r="B21" s="83" t="s">
        <v>149</v>
      </c>
      <c r="C21" s="90">
        <v>1824.8</v>
      </c>
      <c r="D21" s="156">
        <v>45.5</v>
      </c>
      <c r="E21" s="90">
        <v>158.6</v>
      </c>
      <c r="F21" s="90">
        <f t="shared" si="1"/>
        <v>1620.7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1860.4</v>
      </c>
      <c r="M21" s="155">
        <v>204.2</v>
      </c>
      <c r="N21" s="90">
        <f t="shared" si="3"/>
        <v>1656.2</v>
      </c>
      <c r="O21" s="91">
        <f t="shared" si="4"/>
        <v>-2.190411550564571</v>
      </c>
      <c r="P21" s="120">
        <v>1</v>
      </c>
      <c r="Q21" s="13">
        <v>1.2</v>
      </c>
      <c r="R21" s="13">
        <f t="shared" si="0"/>
        <v>1.2</v>
      </c>
    </row>
    <row r="22" spans="1:18" ht="12.75">
      <c r="A22" s="87">
        <v>17</v>
      </c>
      <c r="B22" s="83" t="s">
        <v>150</v>
      </c>
      <c r="C22" s="90">
        <v>2251</v>
      </c>
      <c r="D22" s="156">
        <v>113.7</v>
      </c>
      <c r="E22" s="90">
        <v>188.8</v>
      </c>
      <c r="F22" s="90">
        <f t="shared" si="1"/>
        <v>1948.5000000000002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2375.2</v>
      </c>
      <c r="M22" s="155">
        <v>302.5</v>
      </c>
      <c r="N22" s="90">
        <f t="shared" si="3"/>
        <v>2072.7</v>
      </c>
      <c r="O22" s="91">
        <f t="shared" si="4"/>
        <v>-6.374133949191664</v>
      </c>
      <c r="P22" s="120">
        <v>1</v>
      </c>
      <c r="Q22" s="13">
        <v>1.2</v>
      </c>
      <c r="R22" s="13">
        <f t="shared" si="0"/>
        <v>1.2</v>
      </c>
    </row>
    <row r="23" spans="1:18" ht="12.75">
      <c r="A23" s="87">
        <v>18</v>
      </c>
      <c r="B23" s="83" t="s">
        <v>151</v>
      </c>
      <c r="C23" s="90">
        <v>1877.3</v>
      </c>
      <c r="D23" s="156">
        <v>45.5</v>
      </c>
      <c r="E23" s="90">
        <v>141.7</v>
      </c>
      <c r="F23" s="90">
        <f t="shared" si="1"/>
        <v>1690.1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1957.3</v>
      </c>
      <c r="M23" s="155">
        <v>187.3</v>
      </c>
      <c r="N23" s="90">
        <f t="shared" si="3"/>
        <v>1770</v>
      </c>
      <c r="O23" s="91">
        <f t="shared" si="4"/>
        <v>-4.727530915330459</v>
      </c>
      <c r="P23" s="120">
        <v>1</v>
      </c>
      <c r="Q23" s="13">
        <v>1.2</v>
      </c>
      <c r="R23" s="13">
        <f t="shared" si="0"/>
        <v>1.2</v>
      </c>
    </row>
    <row r="24" spans="1:18" ht="12.75">
      <c r="A24" s="87">
        <v>19</v>
      </c>
      <c r="B24" s="83" t="s">
        <v>152</v>
      </c>
      <c r="C24" s="90">
        <v>5115.6</v>
      </c>
      <c r="D24" s="155">
        <v>2309.7</v>
      </c>
      <c r="E24" s="90">
        <v>427.7</v>
      </c>
      <c r="F24" s="90">
        <f t="shared" si="1"/>
        <v>2378.2000000000007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5372.1</v>
      </c>
      <c r="M24" s="155">
        <v>2737.3</v>
      </c>
      <c r="N24" s="90">
        <f>L24-M24</f>
        <v>2634.8</v>
      </c>
      <c r="O24" s="91">
        <f t="shared" si="4"/>
        <v>-10.789672861828247</v>
      </c>
      <c r="P24" s="120">
        <v>1</v>
      </c>
      <c r="Q24" s="13">
        <v>1.2</v>
      </c>
      <c r="R24" s="13">
        <f t="shared" si="0"/>
        <v>1.2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3" t="s">
        <v>24</v>
      </c>
      <c r="B30" s="163"/>
      <c r="C30" s="143">
        <f>SUM(C6:C29)</f>
        <v>91761.90000000002</v>
      </c>
      <c r="D30" s="143">
        <f>SUM(D6:D29)</f>
        <v>10378.599999999999</v>
      </c>
      <c r="E30" s="12">
        <f aca="true" t="shared" si="5" ref="E30:N30">SUM(E6:E29)</f>
        <v>25941.799999999996</v>
      </c>
      <c r="F30" s="12">
        <f t="shared" si="5"/>
        <v>55441.5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100766.7</v>
      </c>
      <c r="M30" s="143">
        <f>SUM(M6:M29)</f>
        <v>36320.4</v>
      </c>
      <c r="N30" s="12">
        <f t="shared" si="5"/>
        <v>64446.299999999996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0" sqref="H3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64" t="s">
        <v>154</v>
      </c>
      <c r="B3" s="171" t="s">
        <v>74</v>
      </c>
      <c r="C3" s="25" t="s">
        <v>155</v>
      </c>
      <c r="D3" s="25" t="s">
        <v>194</v>
      </c>
      <c r="E3" s="25" t="s">
        <v>224</v>
      </c>
      <c r="F3" s="25" t="s">
        <v>156</v>
      </c>
      <c r="G3" s="25" t="s">
        <v>156</v>
      </c>
      <c r="H3" s="25" t="s">
        <v>157</v>
      </c>
      <c r="I3" s="5" t="s">
        <v>158</v>
      </c>
      <c r="J3" s="165" t="s">
        <v>159</v>
      </c>
      <c r="K3" s="165" t="s">
        <v>9</v>
      </c>
      <c r="L3" s="6" t="s">
        <v>3</v>
      </c>
    </row>
    <row r="4" spans="1:12" s="10" customFormat="1" ht="42.75" customHeight="1">
      <c r="A4" s="164"/>
      <c r="B4" s="171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7"/>
      <c r="K4" s="167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13.7</v>
      </c>
      <c r="E6" s="152">
        <v>22</v>
      </c>
      <c r="F6" s="23">
        <f>E6-D6</f>
        <v>8.3</v>
      </c>
      <c r="G6" s="90">
        <v>0</v>
      </c>
      <c r="H6" s="23">
        <v>292.9</v>
      </c>
      <c r="I6" s="117">
        <f>F6/H6*100</f>
        <v>2.8337316490269724</v>
      </c>
      <c r="J6" s="13">
        <v>0.433</v>
      </c>
      <c r="K6" s="13">
        <v>1</v>
      </c>
      <c r="L6" s="13">
        <f aca="true" t="shared" si="0" ref="L6:L29">J6*K6</f>
        <v>0.433</v>
      </c>
    </row>
    <row r="7" spans="1:12" ht="12.75">
      <c r="A7" s="87">
        <v>2</v>
      </c>
      <c r="B7" s="139" t="s">
        <v>135</v>
      </c>
      <c r="C7" s="23">
        <v>468</v>
      </c>
      <c r="D7" s="152">
        <v>5.8</v>
      </c>
      <c r="E7" s="152">
        <v>28.8</v>
      </c>
      <c r="F7" s="23">
        <f aca="true" t="shared" si="1" ref="F7:F29">E7-D7</f>
        <v>23</v>
      </c>
      <c r="G7" s="90">
        <v>75</v>
      </c>
      <c r="H7" s="23">
        <v>177.1</v>
      </c>
      <c r="I7" s="117">
        <f aca="true" t="shared" si="2" ref="I7:I29">F7/H7*100</f>
        <v>12.987012987012989</v>
      </c>
      <c r="J7" s="13">
        <v>0</v>
      </c>
      <c r="K7" s="13">
        <v>1</v>
      </c>
      <c r="L7" s="13">
        <f t="shared" si="0"/>
        <v>0</v>
      </c>
    </row>
    <row r="8" spans="1:12" ht="12.75">
      <c r="A8" s="87">
        <v>3</v>
      </c>
      <c r="B8" s="139" t="s">
        <v>136</v>
      </c>
      <c r="C8" s="23">
        <v>340</v>
      </c>
      <c r="D8" s="152">
        <v>5.6</v>
      </c>
      <c r="E8" s="152">
        <v>6.6</v>
      </c>
      <c r="F8" s="23">
        <f t="shared" si="1"/>
        <v>1</v>
      </c>
      <c r="G8" s="90">
        <v>1.3</v>
      </c>
      <c r="H8" s="23">
        <v>199.4</v>
      </c>
      <c r="I8" s="117">
        <f t="shared" si="2"/>
        <v>0.5015045135406219</v>
      </c>
      <c r="J8" s="13">
        <v>0.9</v>
      </c>
      <c r="K8" s="13">
        <v>1</v>
      </c>
      <c r="L8" s="13">
        <f t="shared" si="0"/>
        <v>0.9</v>
      </c>
    </row>
    <row r="9" spans="1:12" ht="12.75">
      <c r="A9" s="87">
        <v>4</v>
      </c>
      <c r="B9" s="139" t="s">
        <v>137</v>
      </c>
      <c r="C9" s="23">
        <v>809</v>
      </c>
      <c r="D9" s="152">
        <v>2.1</v>
      </c>
      <c r="E9" s="152">
        <v>1.2</v>
      </c>
      <c r="F9" s="23">
        <f t="shared" si="1"/>
        <v>-0.9000000000000001</v>
      </c>
      <c r="G9" s="90">
        <v>-214</v>
      </c>
      <c r="H9" s="23">
        <v>377.4</v>
      </c>
      <c r="I9" s="117">
        <f t="shared" si="2"/>
        <v>-0.23847376788553265</v>
      </c>
      <c r="J9" s="13">
        <v>1</v>
      </c>
      <c r="K9" s="13">
        <v>1</v>
      </c>
      <c r="L9" s="13">
        <f t="shared" si="0"/>
        <v>1</v>
      </c>
    </row>
    <row r="10" spans="1:12" ht="12.75">
      <c r="A10" s="87">
        <v>5</v>
      </c>
      <c r="B10" s="139" t="s">
        <v>138</v>
      </c>
      <c r="C10" s="23">
        <v>903</v>
      </c>
      <c r="D10" s="152">
        <v>8.9</v>
      </c>
      <c r="E10" s="152">
        <v>325.7</v>
      </c>
      <c r="F10" s="23">
        <f t="shared" si="1"/>
        <v>316.8</v>
      </c>
      <c r="G10" s="90">
        <v>0</v>
      </c>
      <c r="H10" s="23">
        <v>225.8</v>
      </c>
      <c r="I10" s="117">
        <f t="shared" si="2"/>
        <v>140.30115146147034</v>
      </c>
      <c r="J10" s="13">
        <v>0</v>
      </c>
      <c r="K10" s="13">
        <v>1</v>
      </c>
      <c r="L10" s="13">
        <f t="shared" si="0"/>
        <v>0</v>
      </c>
    </row>
    <row r="11" spans="1:12" ht="12.75">
      <c r="A11" s="87">
        <v>6</v>
      </c>
      <c r="B11" s="139" t="s">
        <v>139</v>
      </c>
      <c r="C11" s="23">
        <v>1688</v>
      </c>
      <c r="D11" s="152">
        <v>13.8</v>
      </c>
      <c r="E11" s="152">
        <v>20.6</v>
      </c>
      <c r="F11" s="23">
        <f t="shared" si="1"/>
        <v>6.800000000000001</v>
      </c>
      <c r="G11" s="90">
        <v>-101</v>
      </c>
      <c r="H11" s="23">
        <v>139.1</v>
      </c>
      <c r="I11" s="117">
        <f t="shared" si="2"/>
        <v>4.888569374550684</v>
      </c>
      <c r="J11" s="13">
        <v>0.075</v>
      </c>
      <c r="K11" s="13">
        <v>1</v>
      </c>
      <c r="L11" s="13">
        <f t="shared" si="0"/>
        <v>0.075</v>
      </c>
    </row>
    <row r="12" spans="1:12" ht="12.75">
      <c r="A12" s="87">
        <v>7</v>
      </c>
      <c r="B12" s="139" t="s">
        <v>140</v>
      </c>
      <c r="C12" s="23">
        <v>1230</v>
      </c>
      <c r="D12" s="152">
        <v>4.7</v>
      </c>
      <c r="E12" s="152">
        <v>6.9</v>
      </c>
      <c r="F12" s="23">
        <f t="shared" si="1"/>
        <v>2.2</v>
      </c>
      <c r="G12" s="90">
        <v>-85</v>
      </c>
      <c r="H12" s="23">
        <v>109.1</v>
      </c>
      <c r="I12" s="117">
        <f t="shared" si="2"/>
        <v>2.016498625114574</v>
      </c>
      <c r="J12" s="13">
        <v>0.597</v>
      </c>
      <c r="K12" s="13">
        <v>1</v>
      </c>
      <c r="L12" s="13">
        <f t="shared" si="0"/>
        <v>0.597</v>
      </c>
    </row>
    <row r="13" spans="1:12" ht="12.75">
      <c r="A13" s="87">
        <v>8</v>
      </c>
      <c r="B13" s="139" t="s">
        <v>141</v>
      </c>
      <c r="C13" s="23">
        <v>21</v>
      </c>
      <c r="D13" s="152">
        <v>125.6</v>
      </c>
      <c r="E13" s="152">
        <v>216.5</v>
      </c>
      <c r="F13" s="23">
        <f t="shared" si="1"/>
        <v>90.9</v>
      </c>
      <c r="G13" s="90">
        <v>0</v>
      </c>
      <c r="H13" s="23">
        <v>12529.1</v>
      </c>
      <c r="I13" s="117">
        <f t="shared" si="2"/>
        <v>0.7255110103678636</v>
      </c>
      <c r="J13" s="13">
        <v>0.851</v>
      </c>
      <c r="K13" s="13">
        <v>1</v>
      </c>
      <c r="L13" s="13">
        <f t="shared" si="0"/>
        <v>0.851</v>
      </c>
    </row>
    <row r="14" spans="1:12" ht="12.75">
      <c r="A14" s="87">
        <v>9</v>
      </c>
      <c r="B14" s="139" t="s">
        <v>142</v>
      </c>
      <c r="C14" s="23">
        <v>919</v>
      </c>
      <c r="D14" s="152">
        <v>3.2</v>
      </c>
      <c r="E14" s="152">
        <v>3</v>
      </c>
      <c r="F14" s="23">
        <f t="shared" si="1"/>
        <v>-0.20000000000000018</v>
      </c>
      <c r="G14" s="90">
        <v>-138</v>
      </c>
      <c r="H14" s="23">
        <v>287.8</v>
      </c>
      <c r="I14" s="117">
        <f t="shared" si="2"/>
        <v>-0.06949270326615711</v>
      </c>
      <c r="J14" s="13">
        <v>1</v>
      </c>
      <c r="K14" s="13">
        <v>1</v>
      </c>
      <c r="L14" s="13">
        <f t="shared" si="0"/>
        <v>1</v>
      </c>
    </row>
    <row r="15" spans="1:12" ht="12.75">
      <c r="A15" s="87">
        <v>10</v>
      </c>
      <c r="B15" s="139" t="s">
        <v>143</v>
      </c>
      <c r="C15" s="23">
        <v>319</v>
      </c>
      <c r="D15" s="152">
        <v>4.2</v>
      </c>
      <c r="E15" s="152">
        <v>5.3</v>
      </c>
      <c r="F15" s="23">
        <f t="shared" si="1"/>
        <v>1.0999999999999996</v>
      </c>
      <c r="G15" s="90">
        <v>-62</v>
      </c>
      <c r="H15" s="23">
        <v>191</v>
      </c>
      <c r="I15" s="117">
        <f t="shared" si="2"/>
        <v>0.575916230366492</v>
      </c>
      <c r="J15" s="13">
        <v>0.898</v>
      </c>
      <c r="K15" s="13">
        <v>1</v>
      </c>
      <c r="L15" s="13">
        <f t="shared" si="0"/>
        <v>0.898</v>
      </c>
    </row>
    <row r="16" spans="1:12" ht="12.75">
      <c r="A16" s="87">
        <v>11</v>
      </c>
      <c r="B16" s="139" t="s">
        <v>144</v>
      </c>
      <c r="C16" s="23">
        <v>1324</v>
      </c>
      <c r="D16" s="152">
        <v>4.3</v>
      </c>
      <c r="E16" s="152">
        <v>24</v>
      </c>
      <c r="F16" s="23">
        <f t="shared" si="1"/>
        <v>19.7</v>
      </c>
      <c r="G16" s="90">
        <v>-423</v>
      </c>
      <c r="H16" s="23">
        <v>1135.6</v>
      </c>
      <c r="I16" s="117">
        <f t="shared" si="2"/>
        <v>1.7347657625924624</v>
      </c>
      <c r="J16" s="13">
        <v>0.681</v>
      </c>
      <c r="K16" s="13">
        <v>1</v>
      </c>
      <c r="L16" s="13">
        <f t="shared" si="0"/>
        <v>0.681</v>
      </c>
    </row>
    <row r="17" spans="1:12" ht="12.75">
      <c r="A17" s="87">
        <v>12</v>
      </c>
      <c r="B17" s="139" t="s">
        <v>145</v>
      </c>
      <c r="C17" s="23">
        <v>365</v>
      </c>
      <c r="D17" s="152">
        <v>3.1</v>
      </c>
      <c r="E17" s="152">
        <v>4</v>
      </c>
      <c r="F17" s="23">
        <f t="shared" si="1"/>
        <v>0.8999999999999999</v>
      </c>
      <c r="G17" s="90">
        <v>-286</v>
      </c>
      <c r="H17" s="23">
        <v>103.3</v>
      </c>
      <c r="I17" s="117">
        <f t="shared" si="2"/>
        <v>0.8712487899322361</v>
      </c>
      <c r="J17" s="13">
        <v>0.85</v>
      </c>
      <c r="K17" s="13">
        <v>1</v>
      </c>
      <c r="L17" s="13">
        <f t="shared" si="0"/>
        <v>0.85</v>
      </c>
    </row>
    <row r="18" spans="1:12" ht="12.75">
      <c r="A18" s="87">
        <v>13</v>
      </c>
      <c r="B18" s="139" t="s">
        <v>146</v>
      </c>
      <c r="C18" s="23">
        <v>376</v>
      </c>
      <c r="D18" s="152">
        <v>5.8</v>
      </c>
      <c r="E18" s="152">
        <v>12.5</v>
      </c>
      <c r="F18" s="23">
        <f t="shared" si="1"/>
        <v>6.7</v>
      </c>
      <c r="G18" s="90">
        <v>0</v>
      </c>
      <c r="H18" s="23">
        <v>190.2</v>
      </c>
      <c r="I18" s="117">
        <f t="shared" si="2"/>
        <v>3.5226077812828605</v>
      </c>
      <c r="J18" s="13">
        <v>0.417</v>
      </c>
      <c r="K18" s="13">
        <v>1</v>
      </c>
      <c r="L18" s="13">
        <f t="shared" si="0"/>
        <v>0.417</v>
      </c>
    </row>
    <row r="19" spans="1:12" ht="12.75">
      <c r="A19" s="87">
        <v>14</v>
      </c>
      <c r="B19" s="139" t="s">
        <v>147</v>
      </c>
      <c r="C19" s="23">
        <v>1279</v>
      </c>
      <c r="D19" s="152">
        <v>2.4</v>
      </c>
      <c r="E19" s="152">
        <v>5.5</v>
      </c>
      <c r="F19" s="23">
        <f t="shared" si="1"/>
        <v>3.1</v>
      </c>
      <c r="G19" s="90">
        <v>18.6</v>
      </c>
      <c r="H19" s="23">
        <v>152</v>
      </c>
      <c r="I19" s="117">
        <f t="shared" si="2"/>
        <v>2.0394736842105265</v>
      </c>
      <c r="J19" s="13">
        <v>0.607</v>
      </c>
      <c r="K19" s="13">
        <v>1</v>
      </c>
      <c r="L19" s="13">
        <f t="shared" si="0"/>
        <v>0.607</v>
      </c>
    </row>
    <row r="20" spans="1:12" ht="12.75">
      <c r="A20" s="87">
        <v>15</v>
      </c>
      <c r="B20" s="139" t="s">
        <v>148</v>
      </c>
      <c r="C20" s="23">
        <v>1591</v>
      </c>
      <c r="D20" s="152">
        <v>6.2</v>
      </c>
      <c r="E20" s="152">
        <v>16.3</v>
      </c>
      <c r="F20" s="23">
        <f t="shared" si="1"/>
        <v>10.100000000000001</v>
      </c>
      <c r="G20" s="90">
        <v>0</v>
      </c>
      <c r="H20" s="23">
        <v>244.6</v>
      </c>
      <c r="I20" s="117">
        <f t="shared" si="2"/>
        <v>4.129190515126738</v>
      </c>
      <c r="J20" s="13">
        <v>0.248</v>
      </c>
      <c r="K20" s="13">
        <v>1</v>
      </c>
      <c r="L20" s="13">
        <f t="shared" si="0"/>
        <v>0.248</v>
      </c>
    </row>
    <row r="21" spans="1:12" ht="12.75">
      <c r="A21" s="87">
        <v>16</v>
      </c>
      <c r="B21" s="139" t="s">
        <v>149</v>
      </c>
      <c r="C21" s="23">
        <v>1431</v>
      </c>
      <c r="D21" s="152">
        <v>2.4</v>
      </c>
      <c r="E21" s="152">
        <v>3.5</v>
      </c>
      <c r="F21" s="23">
        <f t="shared" si="1"/>
        <v>1.1</v>
      </c>
      <c r="G21" s="90">
        <v>0</v>
      </c>
      <c r="H21" s="23">
        <v>240</v>
      </c>
      <c r="I21" s="117">
        <f t="shared" si="2"/>
        <v>0.4583333333333333</v>
      </c>
      <c r="J21" s="13">
        <v>0.908</v>
      </c>
      <c r="K21" s="13">
        <v>1</v>
      </c>
      <c r="L21" s="13">
        <f t="shared" si="0"/>
        <v>0.908</v>
      </c>
    </row>
    <row r="22" spans="1:12" ht="12.75">
      <c r="A22" s="87">
        <v>17</v>
      </c>
      <c r="B22" s="139" t="s">
        <v>150</v>
      </c>
      <c r="C22" s="23">
        <v>19</v>
      </c>
      <c r="D22" s="152">
        <v>9.6</v>
      </c>
      <c r="E22" s="152">
        <v>11.7</v>
      </c>
      <c r="F22" s="23">
        <f t="shared" si="1"/>
        <v>2.0999999999999996</v>
      </c>
      <c r="G22" s="90">
        <v>-104</v>
      </c>
      <c r="H22" s="23">
        <v>199.8</v>
      </c>
      <c r="I22" s="117">
        <f t="shared" si="2"/>
        <v>1.0510510510510507</v>
      </c>
      <c r="J22" s="13">
        <v>0.856</v>
      </c>
      <c r="K22" s="13">
        <v>1</v>
      </c>
      <c r="L22" s="13">
        <f t="shared" si="0"/>
        <v>0.856</v>
      </c>
    </row>
    <row r="23" spans="1:12" ht="12.75">
      <c r="A23" s="87">
        <v>18</v>
      </c>
      <c r="B23" s="139" t="s">
        <v>151</v>
      </c>
      <c r="C23" s="23">
        <v>358</v>
      </c>
      <c r="D23" s="152">
        <v>5</v>
      </c>
      <c r="E23" s="152">
        <v>5</v>
      </c>
      <c r="F23" s="23">
        <f t="shared" si="1"/>
        <v>0</v>
      </c>
      <c r="G23" s="90">
        <v>-157</v>
      </c>
      <c r="H23" s="23">
        <v>143.9</v>
      </c>
      <c r="I23" s="117">
        <f t="shared" si="2"/>
        <v>0</v>
      </c>
      <c r="J23" s="13">
        <v>0.917</v>
      </c>
      <c r="K23" s="13">
        <v>1</v>
      </c>
      <c r="L23" s="13">
        <f t="shared" si="0"/>
        <v>0.917</v>
      </c>
    </row>
    <row r="24" spans="1:12" ht="12.75">
      <c r="A24" s="87">
        <v>19</v>
      </c>
      <c r="B24" s="139" t="s">
        <v>152</v>
      </c>
      <c r="C24" s="23">
        <v>1655</v>
      </c>
      <c r="D24" s="152">
        <v>1.3</v>
      </c>
      <c r="E24" s="152">
        <v>6.4</v>
      </c>
      <c r="F24" s="23">
        <f t="shared" si="1"/>
        <v>5.1000000000000005</v>
      </c>
      <c r="G24" s="90">
        <v>-815</v>
      </c>
      <c r="H24" s="23">
        <v>509.2</v>
      </c>
      <c r="I24" s="117">
        <f t="shared" si="2"/>
        <v>1.0015710919088767</v>
      </c>
      <c r="J24" s="13">
        <v>0.759</v>
      </c>
      <c r="K24" s="13">
        <v>1</v>
      </c>
      <c r="L24" s="13">
        <f t="shared" si="0"/>
        <v>0.759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22646</v>
      </c>
      <c r="D30" s="12">
        <f t="shared" si="3"/>
        <v>227.7</v>
      </c>
      <c r="E30" s="12">
        <f t="shared" si="3"/>
        <v>725.4999999999999</v>
      </c>
      <c r="F30" s="12">
        <f t="shared" si="3"/>
        <v>497.8000000000001</v>
      </c>
      <c r="G30" s="12">
        <f t="shared" si="3"/>
        <v>-3331.1000000000004</v>
      </c>
      <c r="H30" s="12">
        <f t="shared" si="3"/>
        <v>17447.300000000003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pane xSplit="2" ySplit="3" topLeftCell="C16" activePane="bottomRight" state="frozen"/>
      <selection pane="topLeft" activeCell="A4" sqref="A4"/>
      <selection pane="topRight" activeCell="C4" sqref="C4"/>
      <selection pane="bottomLeft" activeCell="A7" sqref="A7"/>
      <selection pane="bottomRight" activeCell="H37" sqref="H3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8" t="s">
        <v>73</v>
      </c>
      <c r="C1" s="168"/>
      <c r="D1" s="168"/>
      <c r="E1" s="168"/>
      <c r="F1" s="168"/>
      <c r="G1" s="168"/>
      <c r="H1" s="168"/>
      <c r="I1" s="168"/>
      <c r="J1" s="16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64" t="s">
        <v>0</v>
      </c>
      <c r="B4" s="165" t="s">
        <v>74</v>
      </c>
      <c r="C4" s="165" t="s">
        <v>75</v>
      </c>
      <c r="D4" s="165" t="s">
        <v>196</v>
      </c>
      <c r="E4" s="165" t="s">
        <v>197</v>
      </c>
      <c r="F4" s="165" t="s">
        <v>76</v>
      </c>
      <c r="G4" s="165" t="s">
        <v>71</v>
      </c>
      <c r="H4" s="165" t="s">
        <v>72</v>
      </c>
      <c r="I4" s="165" t="s">
        <v>2</v>
      </c>
      <c r="J4" s="169" t="s">
        <v>3</v>
      </c>
    </row>
    <row r="5" spans="1:10" ht="135" customHeight="1">
      <c r="A5" s="164"/>
      <c r="B5" s="166"/>
      <c r="C5" s="167"/>
      <c r="D5" s="167"/>
      <c r="E5" s="167"/>
      <c r="F5" s="167"/>
      <c r="G5" s="167"/>
      <c r="H5" s="166"/>
      <c r="I5" s="166"/>
      <c r="J5" s="170"/>
    </row>
    <row r="6" spans="1:10" s="10" customFormat="1" ht="51" customHeight="1">
      <c r="A6" s="164"/>
      <c r="B6" s="167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7"/>
      <c r="I6" s="167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2201.3</v>
      </c>
      <c r="D8" s="23">
        <v>306.1</v>
      </c>
      <c r="E8" s="90">
        <v>154.5</v>
      </c>
      <c r="F8" s="90">
        <f>D8+E8</f>
        <v>460.6</v>
      </c>
      <c r="G8" s="91">
        <f aca="true" t="shared" si="0" ref="G8:G31">C8/(C8+F8)*100</f>
        <v>82.69657011908788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1832.3</v>
      </c>
      <c r="D9" s="23">
        <v>195.7</v>
      </c>
      <c r="E9" s="90">
        <v>4.8</v>
      </c>
      <c r="F9" s="90">
        <f aca="true" t="shared" si="2" ref="F9:F26">D9+E9</f>
        <v>200.5</v>
      </c>
      <c r="G9" s="91">
        <f t="shared" si="0"/>
        <v>90.13675718221172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2146</v>
      </c>
      <c r="D10" s="23">
        <v>218.4</v>
      </c>
      <c r="E10" s="90">
        <v>4</v>
      </c>
      <c r="F10" s="90">
        <f t="shared" si="2"/>
        <v>222.4</v>
      </c>
      <c r="G10" s="91">
        <f t="shared" si="0"/>
        <v>90.60969430839386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1279</v>
      </c>
      <c r="D11" s="23">
        <v>415.9</v>
      </c>
      <c r="E11" s="90">
        <v>4.5</v>
      </c>
      <c r="F11" s="90">
        <f t="shared" si="2"/>
        <v>420.4</v>
      </c>
      <c r="G11" s="91">
        <f t="shared" si="0"/>
        <v>75.26185712604449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1289.2</v>
      </c>
      <c r="D12" s="23">
        <v>277.8</v>
      </c>
      <c r="E12" s="90">
        <v>3.8</v>
      </c>
      <c r="F12" s="90">
        <f t="shared" si="2"/>
        <v>281.6</v>
      </c>
      <c r="G12" s="91">
        <f t="shared" si="0"/>
        <v>82.07282913165265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1901</v>
      </c>
      <c r="D13" s="23">
        <v>155.6</v>
      </c>
      <c r="E13" s="90">
        <v>5.6</v>
      </c>
      <c r="F13" s="90">
        <f t="shared" si="2"/>
        <v>161.2</v>
      </c>
      <c r="G13" s="91">
        <f t="shared" si="0"/>
        <v>92.18310542139464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1697.7</v>
      </c>
      <c r="D14" s="23">
        <v>123.3</v>
      </c>
      <c r="E14" s="90">
        <v>4.7</v>
      </c>
      <c r="F14" s="90">
        <f t="shared" si="2"/>
        <v>128</v>
      </c>
      <c r="G14" s="91">
        <f t="shared" si="0"/>
        <v>92.9889905241825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581.7</v>
      </c>
      <c r="D15" s="23">
        <v>12823.1</v>
      </c>
      <c r="E15" s="90">
        <v>0</v>
      </c>
      <c r="F15" s="90">
        <f t="shared" si="2"/>
        <v>12823.1</v>
      </c>
      <c r="G15" s="91">
        <f t="shared" si="0"/>
        <v>4.339490331821437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1949.2</v>
      </c>
      <c r="D16" s="23">
        <v>304.3</v>
      </c>
      <c r="E16" s="90">
        <v>5</v>
      </c>
      <c r="F16" s="90">
        <f t="shared" si="2"/>
        <v>309.3</v>
      </c>
      <c r="G16" s="91">
        <f t="shared" si="0"/>
        <v>86.3050697365508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2145.6</v>
      </c>
      <c r="D17" s="23">
        <v>228.5</v>
      </c>
      <c r="E17" s="90">
        <v>4</v>
      </c>
      <c r="F17" s="90">
        <f t="shared" si="2"/>
        <v>232.5</v>
      </c>
      <c r="G17" s="91">
        <f t="shared" si="0"/>
        <v>90.2232874984231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3050.8</v>
      </c>
      <c r="D18" s="23">
        <v>1255.6</v>
      </c>
      <c r="E18" s="90">
        <v>198.6</v>
      </c>
      <c r="F18" s="90">
        <f t="shared" si="2"/>
        <v>1454.1999999999998</v>
      </c>
      <c r="G18" s="91">
        <f t="shared" si="0"/>
        <v>67.72031076581577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1157.7</v>
      </c>
      <c r="D19" s="23">
        <v>115.5</v>
      </c>
      <c r="E19" s="90">
        <v>3.1</v>
      </c>
      <c r="F19" s="90">
        <f t="shared" si="2"/>
        <v>118.6</v>
      </c>
      <c r="G19" s="91">
        <f t="shared" si="0"/>
        <v>90.70751390738855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2074.7</v>
      </c>
      <c r="D20" s="23">
        <v>205.2</v>
      </c>
      <c r="E20" s="90">
        <v>174.3</v>
      </c>
      <c r="F20" s="90">
        <f t="shared" si="2"/>
        <v>379.5</v>
      </c>
      <c r="G20" s="91">
        <f t="shared" si="0"/>
        <v>84.53671257436231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1661.3</v>
      </c>
      <c r="D21" s="23">
        <v>165.5</v>
      </c>
      <c r="E21" s="90">
        <v>4.4</v>
      </c>
      <c r="F21" s="90">
        <f t="shared" si="2"/>
        <v>169.9</v>
      </c>
      <c r="G21" s="91">
        <f t="shared" si="0"/>
        <v>90.72193097422455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1051.8</v>
      </c>
      <c r="D22" s="23">
        <v>278.1</v>
      </c>
      <c r="E22" s="90">
        <v>5.3</v>
      </c>
      <c r="F22" s="90">
        <f t="shared" si="2"/>
        <v>283.40000000000003</v>
      </c>
      <c r="G22" s="91">
        <f t="shared" si="0"/>
        <v>78.77471539844217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795.9</v>
      </c>
      <c r="D23" s="23">
        <v>264.5</v>
      </c>
      <c r="E23" s="90">
        <v>2.7</v>
      </c>
      <c r="F23" s="90">
        <f t="shared" si="2"/>
        <v>267.2</v>
      </c>
      <c r="G23" s="91">
        <f t="shared" si="0"/>
        <v>74.86595804722039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1730.5</v>
      </c>
      <c r="D24" s="23">
        <v>212.8</v>
      </c>
      <c r="E24" s="90">
        <v>5.2</v>
      </c>
      <c r="F24" s="90">
        <f t="shared" si="2"/>
        <v>218</v>
      </c>
      <c r="G24" s="91">
        <f t="shared" si="0"/>
        <v>88.81190659481652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1370</v>
      </c>
      <c r="D25" s="23">
        <v>157.4</v>
      </c>
      <c r="E25" s="90">
        <v>3.4</v>
      </c>
      <c r="F25" s="90">
        <f t="shared" si="2"/>
        <v>160.8</v>
      </c>
      <c r="G25" s="91">
        <f t="shared" si="0"/>
        <v>89.4956885288738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1792.6</v>
      </c>
      <c r="D26" s="23">
        <v>529.7</v>
      </c>
      <c r="E26" s="90">
        <v>4.6</v>
      </c>
      <c r="F26" s="90">
        <f t="shared" si="2"/>
        <v>534.3000000000001</v>
      </c>
      <c r="G26" s="91">
        <f t="shared" si="0"/>
        <v>77.03811938630795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>D27+E27</f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>D28+E28</f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>D29+E29</f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>D30+E30</f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>D31+E31</f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3" t="s">
        <v>50</v>
      </c>
      <c r="B32" s="163"/>
      <c r="C32" s="159">
        <f>SUM(C8:C31)</f>
        <v>31708.300000000003</v>
      </c>
      <c r="D32" s="160">
        <f>SUM(D8:D31)</f>
        <v>18233</v>
      </c>
      <c r="E32" s="160">
        <f>SUM(E8:E31)</f>
        <v>592.5000000000001</v>
      </c>
      <c r="F32" s="12">
        <f>SUM(F8:F31)</f>
        <v>18825.5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7">
      <selection activeCell="J17" sqref="J17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64" t="s">
        <v>0</v>
      </c>
      <c r="B3" s="171" t="s">
        <v>74</v>
      </c>
      <c r="C3" s="26" t="s">
        <v>200</v>
      </c>
      <c r="D3" s="25" t="s">
        <v>97</v>
      </c>
      <c r="E3" s="44" t="s">
        <v>78</v>
      </c>
      <c r="F3" s="26" t="s">
        <v>199</v>
      </c>
      <c r="G3" s="76" t="s">
        <v>98</v>
      </c>
      <c r="H3" s="44" t="s">
        <v>99</v>
      </c>
      <c r="I3" s="21" t="s">
        <v>12</v>
      </c>
      <c r="J3" s="165" t="s">
        <v>52</v>
      </c>
      <c r="K3" s="165" t="s">
        <v>2</v>
      </c>
      <c r="L3" s="22" t="s">
        <v>3</v>
      </c>
    </row>
    <row r="4" spans="1:12" ht="45.75" customHeight="1">
      <c r="A4" s="164"/>
      <c r="B4" s="171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7"/>
      <c r="K4" s="167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1796</v>
      </c>
      <c r="D6" s="23">
        <v>1787.2</v>
      </c>
      <c r="E6" s="141">
        <f aca="true" t="shared" si="0" ref="E6:E29">C6-D6</f>
        <v>8.799999999999955</v>
      </c>
      <c r="F6" s="90">
        <v>5476.8</v>
      </c>
      <c r="G6" s="155">
        <v>2449.2</v>
      </c>
      <c r="H6" s="141">
        <f aca="true" t="shared" si="1" ref="H6:H29">F6-G6</f>
        <v>3027.6000000000004</v>
      </c>
      <c r="I6" s="142">
        <f aca="true" t="shared" si="2" ref="I6:I29">E6/H6*100</f>
        <v>0.2906592680671143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2494.2</v>
      </c>
      <c r="D7" s="23">
        <v>2494.1</v>
      </c>
      <c r="E7" s="141">
        <f t="shared" si="0"/>
        <v>0.09999999999990905</v>
      </c>
      <c r="F7" s="90">
        <v>5523.1</v>
      </c>
      <c r="G7" s="155">
        <v>3140.4</v>
      </c>
      <c r="H7" s="141">
        <f t="shared" si="1"/>
        <v>2382.7000000000003</v>
      </c>
      <c r="I7" s="142">
        <f t="shared" si="2"/>
        <v>0.004196919461111724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89.7</v>
      </c>
      <c r="D8" s="23">
        <v>5</v>
      </c>
      <c r="E8" s="141">
        <f t="shared" si="0"/>
        <v>84.7</v>
      </c>
      <c r="F8" s="90">
        <v>3620.9</v>
      </c>
      <c r="G8" s="155">
        <v>903</v>
      </c>
      <c r="H8" s="141">
        <f t="shared" si="1"/>
        <v>2717.9</v>
      </c>
      <c r="I8" s="142">
        <f t="shared" si="2"/>
        <v>3.1163766142978035</v>
      </c>
      <c r="J8" s="94">
        <v>0</v>
      </c>
      <c r="K8" s="63">
        <v>0.5</v>
      </c>
      <c r="L8" s="63">
        <f t="shared" si="3"/>
        <v>0</v>
      </c>
    </row>
    <row r="9" spans="1:12" ht="12.75">
      <c r="A9" s="87">
        <v>4</v>
      </c>
      <c r="B9" s="139" t="s">
        <v>137</v>
      </c>
      <c r="C9" s="157">
        <v>5</v>
      </c>
      <c r="D9" s="23">
        <v>2</v>
      </c>
      <c r="E9" s="141">
        <f t="shared" si="0"/>
        <v>3</v>
      </c>
      <c r="F9" s="90">
        <v>2232.7</v>
      </c>
      <c r="G9" s="155">
        <v>328.2</v>
      </c>
      <c r="H9" s="141">
        <f t="shared" si="1"/>
        <v>1904.4999999999998</v>
      </c>
      <c r="I9" s="142">
        <f t="shared" si="2"/>
        <v>0.1575216592281439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9.7</v>
      </c>
      <c r="D10" s="23">
        <v>2</v>
      </c>
      <c r="E10" s="141">
        <f>C10-D10</f>
        <v>7.699999999999999</v>
      </c>
      <c r="F10" s="90">
        <v>2291.6</v>
      </c>
      <c r="G10" s="155">
        <v>351.6</v>
      </c>
      <c r="H10" s="141">
        <f t="shared" si="1"/>
        <v>1940</v>
      </c>
      <c r="I10" s="142">
        <f t="shared" si="2"/>
        <v>0.3969072164948453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101.3</v>
      </c>
      <c r="D11" s="23">
        <v>2</v>
      </c>
      <c r="E11" s="141">
        <f t="shared" si="0"/>
        <v>99.3</v>
      </c>
      <c r="F11" s="90">
        <v>2834.7</v>
      </c>
      <c r="G11" s="155">
        <v>447</v>
      </c>
      <c r="H11" s="141">
        <f t="shared" si="1"/>
        <v>2387.7</v>
      </c>
      <c r="I11" s="142">
        <f t="shared" si="2"/>
        <v>4.158813921346903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22.2</v>
      </c>
      <c r="D12" s="23">
        <v>2</v>
      </c>
      <c r="E12" s="141">
        <f t="shared" si="0"/>
        <v>20.2</v>
      </c>
      <c r="F12" s="90">
        <v>2348.8</v>
      </c>
      <c r="G12" s="155">
        <v>214.5</v>
      </c>
      <c r="H12" s="141">
        <f t="shared" si="1"/>
        <v>2134.3</v>
      </c>
      <c r="I12" s="142">
        <f t="shared" si="2"/>
        <v>0.946446141592091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17437.7</v>
      </c>
      <c r="D13" s="23">
        <v>12244.4</v>
      </c>
      <c r="E13" s="141">
        <f t="shared" si="0"/>
        <v>5193.300000000001</v>
      </c>
      <c r="F13" s="90">
        <v>34634.2</v>
      </c>
      <c r="G13" s="155">
        <v>15723</v>
      </c>
      <c r="H13" s="141">
        <f t="shared" si="1"/>
        <v>18911.199999999997</v>
      </c>
      <c r="I13" s="142">
        <f t="shared" si="2"/>
        <v>27.461504293751858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108</v>
      </c>
      <c r="D14" s="23">
        <v>5</v>
      </c>
      <c r="E14" s="141">
        <f t="shared" si="0"/>
        <v>103</v>
      </c>
      <c r="F14" s="90">
        <v>5500.1</v>
      </c>
      <c r="G14" s="155">
        <v>1389.6</v>
      </c>
      <c r="H14" s="141">
        <f t="shared" si="1"/>
        <v>4110.5</v>
      </c>
      <c r="I14" s="142">
        <f t="shared" si="2"/>
        <v>2.5057778859019586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85</v>
      </c>
      <c r="D15" s="23">
        <v>5</v>
      </c>
      <c r="E15" s="141">
        <f t="shared" si="0"/>
        <v>80</v>
      </c>
      <c r="F15" s="90">
        <v>3476.6</v>
      </c>
      <c r="G15" s="155">
        <v>1050.3</v>
      </c>
      <c r="H15" s="141">
        <f t="shared" si="1"/>
        <v>2426.3</v>
      </c>
      <c r="I15" s="142">
        <f t="shared" si="2"/>
        <v>3.2972015002266826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4014.1</v>
      </c>
      <c r="D16" s="23">
        <v>3705.8</v>
      </c>
      <c r="E16" s="141">
        <f>C16-D16</f>
        <v>308.2999999999997</v>
      </c>
      <c r="F16" s="90">
        <v>9729.5</v>
      </c>
      <c r="G16" s="155">
        <v>4622.1</v>
      </c>
      <c r="H16" s="141">
        <f t="shared" si="1"/>
        <v>5107.4</v>
      </c>
      <c r="I16" s="142">
        <f t="shared" si="2"/>
        <v>6.036339429063706</v>
      </c>
      <c r="J16" s="94">
        <v>0.104</v>
      </c>
      <c r="K16" s="63">
        <v>0.5</v>
      </c>
      <c r="L16" s="63">
        <f t="shared" si="3"/>
        <v>0.052</v>
      </c>
    </row>
    <row r="17" spans="1:12" ht="12.75">
      <c r="A17" s="87">
        <v>12</v>
      </c>
      <c r="B17" s="139" t="s">
        <v>145</v>
      </c>
      <c r="C17" s="157">
        <v>2</v>
      </c>
      <c r="D17" s="23">
        <v>2</v>
      </c>
      <c r="E17" s="141">
        <f t="shared" si="0"/>
        <v>0</v>
      </c>
      <c r="F17" s="90">
        <v>2491.4</v>
      </c>
      <c r="G17" s="155">
        <v>252</v>
      </c>
      <c r="H17" s="141">
        <f t="shared" si="1"/>
        <v>2239.4</v>
      </c>
      <c r="I17" s="142">
        <f t="shared" si="2"/>
        <v>0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10.8</v>
      </c>
      <c r="D18" s="23">
        <v>5</v>
      </c>
      <c r="E18" s="141">
        <f t="shared" si="0"/>
        <v>5.800000000000001</v>
      </c>
      <c r="F18" s="90">
        <v>3610.4</v>
      </c>
      <c r="G18" s="155">
        <v>759.8</v>
      </c>
      <c r="H18" s="141">
        <f t="shared" si="1"/>
        <v>2850.6000000000004</v>
      </c>
      <c r="I18" s="142">
        <f t="shared" si="2"/>
        <v>0.2034659369957202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8.2</v>
      </c>
      <c r="D19" s="23">
        <v>2</v>
      </c>
      <c r="E19" s="141">
        <f t="shared" si="0"/>
        <v>6.199999999999999</v>
      </c>
      <c r="F19" s="90">
        <v>2471.3</v>
      </c>
      <c r="G19" s="155">
        <v>356.2</v>
      </c>
      <c r="H19" s="141">
        <f t="shared" si="1"/>
        <v>2115.1000000000004</v>
      </c>
      <c r="I19" s="142">
        <f t="shared" si="2"/>
        <v>0.29313034844688185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9.8</v>
      </c>
      <c r="D20" s="23">
        <v>2</v>
      </c>
      <c r="E20" s="141">
        <f t="shared" si="0"/>
        <v>7.800000000000001</v>
      </c>
      <c r="F20" s="90">
        <v>2959.6</v>
      </c>
      <c r="G20" s="155">
        <v>902.2</v>
      </c>
      <c r="H20" s="141">
        <f t="shared" si="1"/>
        <v>2057.3999999999996</v>
      </c>
      <c r="I20" s="142">
        <f t="shared" si="2"/>
        <v>0.37911927675707213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8.6</v>
      </c>
      <c r="D21" s="23">
        <v>2</v>
      </c>
      <c r="E21" s="141">
        <f t="shared" si="0"/>
        <v>6.6</v>
      </c>
      <c r="F21" s="90">
        <v>1860.4</v>
      </c>
      <c r="G21" s="155">
        <v>204.2</v>
      </c>
      <c r="H21" s="141">
        <f t="shared" si="1"/>
        <v>1656.2</v>
      </c>
      <c r="I21" s="142">
        <f t="shared" si="2"/>
        <v>0.39850259630479407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15.3</v>
      </c>
      <c r="D22" s="23">
        <v>5</v>
      </c>
      <c r="E22" s="141">
        <f t="shared" si="0"/>
        <v>10.3</v>
      </c>
      <c r="F22" s="90">
        <v>2375.2</v>
      </c>
      <c r="G22" s="155">
        <v>302.5</v>
      </c>
      <c r="H22" s="141">
        <f t="shared" si="1"/>
        <v>2072.7</v>
      </c>
      <c r="I22" s="142">
        <f t="shared" si="2"/>
        <v>0.49693636319776147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13</v>
      </c>
      <c r="D23" s="23">
        <v>2</v>
      </c>
      <c r="E23" s="141">
        <f t="shared" si="0"/>
        <v>11</v>
      </c>
      <c r="F23" s="90">
        <v>1957.3</v>
      </c>
      <c r="G23" s="155">
        <v>187.3</v>
      </c>
      <c r="H23" s="141">
        <f t="shared" si="1"/>
        <v>1770</v>
      </c>
      <c r="I23" s="142">
        <f t="shared" si="2"/>
        <v>0.6214689265536724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2270.7</v>
      </c>
      <c r="D24" s="23">
        <v>2200.8</v>
      </c>
      <c r="E24" s="141">
        <f t="shared" si="0"/>
        <v>69.89999999999964</v>
      </c>
      <c r="F24" s="90">
        <v>5372.1</v>
      </c>
      <c r="G24" s="155">
        <v>2737.3</v>
      </c>
      <c r="H24" s="141">
        <f t="shared" si="1"/>
        <v>2634.8</v>
      </c>
      <c r="I24" s="142">
        <f t="shared" si="2"/>
        <v>2.6529527857901787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3" t="s">
        <v>37</v>
      </c>
      <c r="B30" s="163"/>
      <c r="C30" s="23">
        <f aca="true" t="shared" si="4" ref="C30:H30">SUM(C6:C29)</f>
        <v>28501.299999999996</v>
      </c>
      <c r="D30" s="23">
        <f t="shared" si="4"/>
        <v>22475.3</v>
      </c>
      <c r="E30" s="143">
        <f t="shared" si="4"/>
        <v>6026.000000000002</v>
      </c>
      <c r="F30" s="143">
        <f t="shared" si="4"/>
        <v>100766.7</v>
      </c>
      <c r="G30" s="143">
        <f>SUM(G6:G29)</f>
        <v>36320.4</v>
      </c>
      <c r="H30" s="143">
        <f t="shared" si="4"/>
        <v>64446.299999999996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H4">
      <selection activeCell="L25" sqref="L25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4" ht="11.25">
      <c r="A2" s="52"/>
      <c r="B2" s="53"/>
      <c r="C2" s="53"/>
      <c r="D2" s="53"/>
    </row>
    <row r="3" spans="1:14" ht="173.25" customHeight="1">
      <c r="A3" s="164" t="s">
        <v>0</v>
      </c>
      <c r="B3" s="165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198</v>
      </c>
      <c r="I3" s="76" t="s">
        <v>101</v>
      </c>
      <c r="J3" s="44" t="s">
        <v>102</v>
      </c>
      <c r="K3" s="5" t="s">
        <v>55</v>
      </c>
      <c r="L3" s="165" t="s">
        <v>1</v>
      </c>
      <c r="M3" s="165" t="s">
        <v>2</v>
      </c>
      <c r="N3" s="22" t="s">
        <v>3</v>
      </c>
    </row>
    <row r="4" spans="1:14" ht="53.25" customHeight="1">
      <c r="A4" s="172"/>
      <c r="B4" s="167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7"/>
      <c r="M4" s="167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1907.5</v>
      </c>
      <c r="D6" s="93">
        <f>C6-E6</f>
        <v>80.09999999999991</v>
      </c>
      <c r="E6" s="93">
        <v>1827.4</v>
      </c>
      <c r="F6" s="144">
        <v>0</v>
      </c>
      <c r="G6" s="93">
        <v>0</v>
      </c>
      <c r="H6" s="90">
        <v>5476.8</v>
      </c>
      <c r="I6" s="155">
        <v>2449.2</v>
      </c>
      <c r="J6" s="95">
        <f>H6-I6</f>
        <v>3027.6000000000004</v>
      </c>
      <c r="K6" s="96">
        <f aca="true" t="shared" si="0" ref="K6:K29">(E6+F6+G6)/J6*100</f>
        <v>60.358039371119034</v>
      </c>
      <c r="L6" s="97">
        <v>0.193</v>
      </c>
      <c r="M6" s="62">
        <v>1.5</v>
      </c>
      <c r="N6" s="62">
        <f aca="true" t="shared" si="1" ref="N6:N29">L6*M6</f>
        <v>0.2895</v>
      </c>
    </row>
    <row r="7" spans="1:14" ht="12.75">
      <c r="A7" s="87">
        <v>2</v>
      </c>
      <c r="B7" s="83" t="s">
        <v>135</v>
      </c>
      <c r="C7" s="155">
        <v>1104.2</v>
      </c>
      <c r="D7" s="93">
        <f>C7-E7</f>
        <v>32.100000000000136</v>
      </c>
      <c r="E7" s="93">
        <v>1072.1</v>
      </c>
      <c r="F7" s="144">
        <v>0</v>
      </c>
      <c r="G7" s="141">
        <v>0</v>
      </c>
      <c r="H7" s="90">
        <v>5523.1</v>
      </c>
      <c r="I7" s="155">
        <v>3140.4</v>
      </c>
      <c r="J7" s="95">
        <f aca="true" t="shared" si="2" ref="J7:J29">H7-I7</f>
        <v>2382.7000000000003</v>
      </c>
      <c r="K7" s="96">
        <f t="shared" si="0"/>
        <v>44.99517354261971</v>
      </c>
      <c r="L7" s="97">
        <v>0.5</v>
      </c>
      <c r="M7" s="62">
        <v>1.5</v>
      </c>
      <c r="N7" s="62">
        <f t="shared" si="1"/>
        <v>0.75</v>
      </c>
    </row>
    <row r="8" spans="1:14" ht="12.75">
      <c r="A8" s="87">
        <v>3</v>
      </c>
      <c r="B8" s="83" t="s">
        <v>136</v>
      </c>
      <c r="C8" s="157">
        <v>1290.7</v>
      </c>
      <c r="D8" s="93">
        <f aca="true" t="shared" si="3" ref="D8:D29">C8-E8</f>
        <v>80.10000000000014</v>
      </c>
      <c r="E8" s="145">
        <v>1210.6</v>
      </c>
      <c r="F8" s="144">
        <v>0</v>
      </c>
      <c r="G8" s="145">
        <v>0</v>
      </c>
      <c r="H8" s="90">
        <v>3620.9</v>
      </c>
      <c r="I8" s="155">
        <v>903</v>
      </c>
      <c r="J8" s="95">
        <f t="shared" si="2"/>
        <v>2717.9</v>
      </c>
      <c r="K8" s="96">
        <f t="shared" si="0"/>
        <v>44.54174178593767</v>
      </c>
      <c r="L8" s="97">
        <v>0.509</v>
      </c>
      <c r="M8" s="62">
        <v>1.5</v>
      </c>
      <c r="N8" s="62">
        <f t="shared" si="1"/>
        <v>0.7635000000000001</v>
      </c>
    </row>
    <row r="9" spans="1:14" ht="12.75">
      <c r="A9" s="87">
        <v>4</v>
      </c>
      <c r="B9" s="83" t="s">
        <v>137</v>
      </c>
      <c r="C9" s="155">
        <v>1128.3</v>
      </c>
      <c r="D9" s="93">
        <f>C9-E9</f>
        <v>32.09999999999991</v>
      </c>
      <c r="E9" s="93">
        <v>1096.2</v>
      </c>
      <c r="F9" s="93">
        <v>0</v>
      </c>
      <c r="G9" s="93">
        <v>0</v>
      </c>
      <c r="H9" s="90">
        <v>2232.7</v>
      </c>
      <c r="I9" s="155">
        <v>328.2</v>
      </c>
      <c r="J9" s="95">
        <f t="shared" si="2"/>
        <v>1904.4999999999998</v>
      </c>
      <c r="K9" s="96">
        <f t="shared" si="0"/>
        <v>57.55841428196378</v>
      </c>
      <c r="L9" s="97">
        <v>0.249</v>
      </c>
      <c r="M9" s="62">
        <v>1.5</v>
      </c>
      <c r="N9" s="62">
        <f t="shared" si="1"/>
        <v>0.3735</v>
      </c>
    </row>
    <row r="10" spans="1:14" ht="12.75">
      <c r="A10" s="87">
        <v>5</v>
      </c>
      <c r="B10" s="83" t="s">
        <v>138</v>
      </c>
      <c r="C10" s="155">
        <v>1163.4</v>
      </c>
      <c r="D10" s="93">
        <f t="shared" si="3"/>
        <v>32.100000000000136</v>
      </c>
      <c r="E10" s="93">
        <v>1131.3</v>
      </c>
      <c r="F10" s="144">
        <v>0</v>
      </c>
      <c r="G10" s="93">
        <v>0</v>
      </c>
      <c r="H10" s="90">
        <v>2291.6</v>
      </c>
      <c r="I10" s="155">
        <v>351.6</v>
      </c>
      <c r="J10" s="95">
        <f t="shared" si="2"/>
        <v>1940</v>
      </c>
      <c r="K10" s="96">
        <f t="shared" si="0"/>
        <v>58.31443298969072</v>
      </c>
      <c r="L10" s="97">
        <v>0.234</v>
      </c>
      <c r="M10" s="62">
        <v>1.5</v>
      </c>
      <c r="N10" s="62">
        <f t="shared" si="1"/>
        <v>0.35100000000000003</v>
      </c>
    </row>
    <row r="11" spans="1:14" ht="12.75">
      <c r="A11" s="87">
        <v>6</v>
      </c>
      <c r="B11" s="83" t="s">
        <v>139</v>
      </c>
      <c r="C11" s="157">
        <v>1274.4</v>
      </c>
      <c r="D11" s="93">
        <f>C11-E11</f>
        <v>32.100000000000136</v>
      </c>
      <c r="E11" s="93">
        <v>1242.3</v>
      </c>
      <c r="F11" s="144">
        <v>0</v>
      </c>
      <c r="G11" s="93">
        <v>0</v>
      </c>
      <c r="H11" s="90">
        <v>2834.7</v>
      </c>
      <c r="I11" s="155">
        <v>447</v>
      </c>
      <c r="J11" s="95">
        <f t="shared" si="2"/>
        <v>2387.7</v>
      </c>
      <c r="K11" s="96">
        <f t="shared" si="0"/>
        <v>52.02914939062696</v>
      </c>
      <c r="L11" s="97">
        <v>0.359</v>
      </c>
      <c r="M11" s="62">
        <v>1.5</v>
      </c>
      <c r="N11" s="62">
        <f t="shared" si="1"/>
        <v>0.5385</v>
      </c>
    </row>
    <row r="12" spans="1:14" ht="12.75">
      <c r="A12" s="87">
        <v>7</v>
      </c>
      <c r="B12" s="83" t="s">
        <v>140</v>
      </c>
      <c r="C12" s="155">
        <v>1103.4</v>
      </c>
      <c r="D12" s="93">
        <f>C12-E12</f>
        <v>32.100000000000136</v>
      </c>
      <c r="E12" s="93">
        <v>1071.3</v>
      </c>
      <c r="F12" s="144">
        <v>0</v>
      </c>
      <c r="G12" s="93">
        <v>0</v>
      </c>
      <c r="H12" s="90">
        <v>2348.8</v>
      </c>
      <c r="I12" s="155">
        <v>214.5</v>
      </c>
      <c r="J12" s="95">
        <f t="shared" si="2"/>
        <v>2134.3</v>
      </c>
      <c r="K12" s="96">
        <f t="shared" si="0"/>
        <v>50.19444314295084</v>
      </c>
      <c r="L12" s="97">
        <v>0.396</v>
      </c>
      <c r="M12" s="62">
        <v>1.5</v>
      </c>
      <c r="N12" s="62">
        <f t="shared" si="1"/>
        <v>0.5940000000000001</v>
      </c>
    </row>
    <row r="13" spans="1:14" ht="12.75">
      <c r="A13" s="87">
        <v>8</v>
      </c>
      <c r="B13" s="83" t="s">
        <v>141</v>
      </c>
      <c r="C13" s="155">
        <v>2183.6</v>
      </c>
      <c r="D13" s="93">
        <f t="shared" si="3"/>
        <v>240.5999999999999</v>
      </c>
      <c r="E13" s="93">
        <v>1943</v>
      </c>
      <c r="F13" s="144">
        <v>0</v>
      </c>
      <c r="G13" s="93">
        <v>0</v>
      </c>
      <c r="H13" s="90">
        <v>34634.2</v>
      </c>
      <c r="I13" s="155">
        <v>15723</v>
      </c>
      <c r="J13" s="95">
        <f t="shared" si="2"/>
        <v>18911.199999999997</v>
      </c>
      <c r="K13" s="96">
        <f t="shared" si="0"/>
        <v>10.274334785735439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2007.9</v>
      </c>
      <c r="D14" s="93">
        <f t="shared" si="3"/>
        <v>80.20000000000005</v>
      </c>
      <c r="E14" s="93">
        <v>1927.7</v>
      </c>
      <c r="F14" s="144">
        <v>0</v>
      </c>
      <c r="G14" s="93">
        <v>0</v>
      </c>
      <c r="H14" s="90">
        <v>5500.1</v>
      </c>
      <c r="I14" s="155">
        <v>1389.6</v>
      </c>
      <c r="J14" s="95">
        <f t="shared" si="2"/>
        <v>4110.5</v>
      </c>
      <c r="K14" s="96">
        <f t="shared" si="0"/>
        <v>46.89697117139035</v>
      </c>
      <c r="L14" s="97">
        <v>0.462</v>
      </c>
      <c r="M14" s="62">
        <v>1.5</v>
      </c>
      <c r="N14" s="62">
        <f t="shared" si="1"/>
        <v>0.6930000000000001</v>
      </c>
    </row>
    <row r="15" spans="1:14" ht="12.75">
      <c r="A15" s="87">
        <v>10</v>
      </c>
      <c r="B15" s="83" t="s">
        <v>143</v>
      </c>
      <c r="C15" s="155">
        <v>1104.6</v>
      </c>
      <c r="D15" s="93">
        <f t="shared" si="3"/>
        <v>80.09999999999991</v>
      </c>
      <c r="E15" s="93">
        <v>1024.5</v>
      </c>
      <c r="F15" s="93">
        <v>0</v>
      </c>
      <c r="G15" s="93">
        <v>0</v>
      </c>
      <c r="H15" s="90">
        <v>3476.6</v>
      </c>
      <c r="I15" s="155">
        <v>1050.3</v>
      </c>
      <c r="J15" s="95">
        <f t="shared" si="2"/>
        <v>2426.3</v>
      </c>
      <c r="K15" s="96">
        <f t="shared" si="0"/>
        <v>42.224786712277954</v>
      </c>
      <c r="L15" s="97">
        <v>0.462</v>
      </c>
      <c r="M15" s="62">
        <v>1.5</v>
      </c>
      <c r="N15" s="62">
        <f t="shared" si="1"/>
        <v>0.6930000000000001</v>
      </c>
    </row>
    <row r="16" spans="1:14" ht="12.75">
      <c r="A16" s="87">
        <v>11</v>
      </c>
      <c r="B16" s="83" t="s">
        <v>144</v>
      </c>
      <c r="C16" s="155">
        <v>2602.4</v>
      </c>
      <c r="D16" s="93">
        <f t="shared" si="3"/>
        <v>80.20000000000027</v>
      </c>
      <c r="E16" s="93">
        <v>2522.2</v>
      </c>
      <c r="F16" s="93">
        <v>0</v>
      </c>
      <c r="G16" s="93">
        <v>0</v>
      </c>
      <c r="H16" s="90">
        <v>9729.5</v>
      </c>
      <c r="I16" s="155">
        <v>4622.1</v>
      </c>
      <c r="J16" s="95">
        <f t="shared" si="2"/>
        <v>5107.4</v>
      </c>
      <c r="K16" s="96">
        <f t="shared" si="0"/>
        <v>49.38324783647257</v>
      </c>
      <c r="L16" s="97">
        <v>0.412</v>
      </c>
      <c r="M16" s="62">
        <v>1.5</v>
      </c>
      <c r="N16" s="62">
        <f t="shared" si="1"/>
        <v>0.618</v>
      </c>
    </row>
    <row r="17" spans="1:14" ht="12.75">
      <c r="A17" s="87">
        <v>12</v>
      </c>
      <c r="B17" s="83" t="s">
        <v>145</v>
      </c>
      <c r="C17" s="155">
        <v>1025</v>
      </c>
      <c r="D17" s="93">
        <f t="shared" si="3"/>
        <v>32.200000000000045</v>
      </c>
      <c r="E17" s="145">
        <v>992.8</v>
      </c>
      <c r="F17" s="144">
        <v>0</v>
      </c>
      <c r="G17" s="93">
        <v>0</v>
      </c>
      <c r="H17" s="90">
        <v>2491.4</v>
      </c>
      <c r="I17" s="155">
        <v>252</v>
      </c>
      <c r="J17" s="95">
        <f t="shared" si="2"/>
        <v>2239.4</v>
      </c>
      <c r="K17" s="96">
        <f t="shared" si="0"/>
        <v>44.33330356345449</v>
      </c>
      <c r="L17" s="97">
        <v>0.513</v>
      </c>
      <c r="M17" s="62">
        <v>1.5</v>
      </c>
      <c r="N17" s="62">
        <f t="shared" si="1"/>
        <v>0.7695000000000001</v>
      </c>
    </row>
    <row r="18" spans="1:14" ht="12.75">
      <c r="A18" s="87">
        <v>13</v>
      </c>
      <c r="B18" s="83" t="s">
        <v>146</v>
      </c>
      <c r="C18" s="155">
        <v>1773.8</v>
      </c>
      <c r="D18" s="93">
        <f t="shared" si="3"/>
        <v>80.09999999999991</v>
      </c>
      <c r="E18" s="93">
        <v>1693.7</v>
      </c>
      <c r="F18" s="144">
        <v>0</v>
      </c>
      <c r="G18" s="93">
        <v>0</v>
      </c>
      <c r="H18" s="90">
        <v>3610.4</v>
      </c>
      <c r="I18" s="155">
        <v>759.8</v>
      </c>
      <c r="J18" s="95">
        <f t="shared" si="2"/>
        <v>2850.6000000000004</v>
      </c>
      <c r="K18" s="96">
        <f t="shared" si="0"/>
        <v>59.415561636146776</v>
      </c>
      <c r="L18" s="97">
        <v>0.212</v>
      </c>
      <c r="M18" s="62">
        <v>1.5</v>
      </c>
      <c r="N18" s="62">
        <f t="shared" si="1"/>
        <v>0.318</v>
      </c>
    </row>
    <row r="19" spans="1:14" ht="12.75">
      <c r="A19" s="87">
        <v>14</v>
      </c>
      <c r="B19" s="83" t="s">
        <v>147</v>
      </c>
      <c r="C19" s="155">
        <v>1401.7</v>
      </c>
      <c r="D19" s="93">
        <f t="shared" si="3"/>
        <v>32.200000000000045</v>
      </c>
      <c r="E19" s="93">
        <v>1369.5</v>
      </c>
      <c r="F19" s="93">
        <v>0</v>
      </c>
      <c r="G19" s="93">
        <v>0</v>
      </c>
      <c r="H19" s="90">
        <v>2471.3</v>
      </c>
      <c r="I19" s="155">
        <v>356.2</v>
      </c>
      <c r="J19" s="95">
        <f t="shared" si="2"/>
        <v>2115.1000000000004</v>
      </c>
      <c r="K19" s="96">
        <f t="shared" si="0"/>
        <v>64.74871164483947</v>
      </c>
      <c r="L19" s="97">
        <v>0.105</v>
      </c>
      <c r="M19" s="62">
        <v>1.5</v>
      </c>
      <c r="N19" s="62">
        <f t="shared" si="1"/>
        <v>0.1575</v>
      </c>
    </row>
    <row r="20" spans="1:14" ht="12.75">
      <c r="A20" s="87">
        <v>15</v>
      </c>
      <c r="B20" s="83" t="s">
        <v>148</v>
      </c>
      <c r="C20" s="155">
        <v>894.4</v>
      </c>
      <c r="D20" s="93">
        <f t="shared" si="3"/>
        <v>32</v>
      </c>
      <c r="E20" s="145">
        <v>862.4</v>
      </c>
      <c r="F20" s="145">
        <v>0</v>
      </c>
      <c r="G20" s="145">
        <v>0</v>
      </c>
      <c r="H20" s="90">
        <v>2959.6</v>
      </c>
      <c r="I20" s="155">
        <v>902.2</v>
      </c>
      <c r="J20" s="95">
        <f t="shared" si="2"/>
        <v>2057.3999999999996</v>
      </c>
      <c r="K20" s="96">
        <f t="shared" si="0"/>
        <v>41.9169825993973</v>
      </c>
      <c r="L20" s="97">
        <v>0.562</v>
      </c>
      <c r="M20" s="62">
        <v>1.5</v>
      </c>
      <c r="N20" s="62">
        <f t="shared" si="1"/>
        <v>0.8430000000000001</v>
      </c>
    </row>
    <row r="21" spans="1:14" ht="12.75">
      <c r="A21" s="87">
        <v>16</v>
      </c>
      <c r="B21" s="83" t="s">
        <v>149</v>
      </c>
      <c r="C21" s="155">
        <v>972.4</v>
      </c>
      <c r="D21" s="93">
        <f t="shared" si="3"/>
        <v>32.10000000000002</v>
      </c>
      <c r="E21" s="93">
        <v>940.3</v>
      </c>
      <c r="F21" s="93">
        <v>0</v>
      </c>
      <c r="G21" s="145">
        <v>0</v>
      </c>
      <c r="H21" s="90">
        <v>1860.4</v>
      </c>
      <c r="I21" s="155">
        <v>204.2</v>
      </c>
      <c r="J21" s="95">
        <f t="shared" si="2"/>
        <v>1656.2</v>
      </c>
      <c r="K21" s="96">
        <f t="shared" si="0"/>
        <v>56.77454413718149</v>
      </c>
      <c r="L21" s="97">
        <v>0.265</v>
      </c>
      <c r="M21" s="62">
        <v>1.5</v>
      </c>
      <c r="N21" s="62">
        <f t="shared" si="1"/>
        <v>0.3975</v>
      </c>
    </row>
    <row r="22" spans="1:14" ht="12.75">
      <c r="A22" s="87">
        <v>17</v>
      </c>
      <c r="B22" s="83" t="s">
        <v>150</v>
      </c>
      <c r="C22" s="156">
        <v>1354.9</v>
      </c>
      <c r="D22" s="93">
        <f>C22-E22</f>
        <v>80.20000000000005</v>
      </c>
      <c r="E22" s="93">
        <v>1274.7</v>
      </c>
      <c r="F22" s="93">
        <v>0</v>
      </c>
      <c r="G22" s="141">
        <v>0</v>
      </c>
      <c r="H22" s="90">
        <v>2375.2</v>
      </c>
      <c r="I22" s="155">
        <v>302.5</v>
      </c>
      <c r="J22" s="95">
        <f t="shared" si="2"/>
        <v>2072.7</v>
      </c>
      <c r="K22" s="96">
        <f t="shared" si="0"/>
        <v>61.49949341438704</v>
      </c>
      <c r="L22" s="97">
        <v>0.17</v>
      </c>
      <c r="M22" s="62">
        <v>1.5</v>
      </c>
      <c r="N22" s="62">
        <f t="shared" si="1"/>
        <v>0.255</v>
      </c>
    </row>
    <row r="23" spans="1:14" ht="12.75">
      <c r="A23" s="87">
        <v>18</v>
      </c>
      <c r="B23" s="83" t="s">
        <v>151</v>
      </c>
      <c r="C23" s="155">
        <v>1208.6</v>
      </c>
      <c r="D23" s="93">
        <f t="shared" si="3"/>
        <v>32.19999999999982</v>
      </c>
      <c r="E23" s="93">
        <v>1176.4</v>
      </c>
      <c r="F23" s="144">
        <v>0</v>
      </c>
      <c r="G23" s="93">
        <v>0</v>
      </c>
      <c r="H23" s="90">
        <v>1957.3</v>
      </c>
      <c r="I23" s="155">
        <v>187.3</v>
      </c>
      <c r="J23" s="95">
        <f t="shared" si="2"/>
        <v>1770</v>
      </c>
      <c r="K23" s="96">
        <f t="shared" si="0"/>
        <v>66.4632768361582</v>
      </c>
      <c r="L23" s="97">
        <v>0.071</v>
      </c>
      <c r="M23" s="62">
        <v>1.5</v>
      </c>
      <c r="N23" s="62">
        <f t="shared" si="1"/>
        <v>0.10649999999999998</v>
      </c>
    </row>
    <row r="24" spans="1:14" ht="12.75">
      <c r="A24" s="87">
        <v>19</v>
      </c>
      <c r="B24" s="83" t="s">
        <v>152</v>
      </c>
      <c r="C24" s="155">
        <v>1397.3</v>
      </c>
      <c r="D24" s="93">
        <f t="shared" si="3"/>
        <v>80.09999999999991</v>
      </c>
      <c r="E24" s="93">
        <v>1317.2</v>
      </c>
      <c r="F24" s="93">
        <v>0</v>
      </c>
      <c r="G24" s="93">
        <v>0</v>
      </c>
      <c r="H24" s="90">
        <v>5372.1</v>
      </c>
      <c r="I24" s="155">
        <v>2737.3</v>
      </c>
      <c r="J24" s="95">
        <f t="shared" si="2"/>
        <v>2634.8</v>
      </c>
      <c r="K24" s="96">
        <f t="shared" si="0"/>
        <v>49.992409291027776</v>
      </c>
      <c r="L24" s="97">
        <v>0.4</v>
      </c>
      <c r="M24" s="62">
        <v>1.5</v>
      </c>
      <c r="N24" s="62">
        <f t="shared" si="1"/>
        <v>0.6000000000000001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3"/>
      <c r="B30" s="163"/>
      <c r="C30" s="23">
        <f aca="true" t="shared" si="4" ref="C30:J30">SUM(C6:C29)</f>
        <v>26898.500000000004</v>
      </c>
      <c r="D30" s="23">
        <f t="shared" si="4"/>
        <v>1202.9000000000005</v>
      </c>
      <c r="E30" s="145">
        <f>SUM(E6:E29)</f>
        <v>25695.600000000006</v>
      </c>
      <c r="F30" s="145">
        <f t="shared" si="4"/>
        <v>0</v>
      </c>
      <c r="G30" s="145">
        <f t="shared" si="4"/>
        <v>0</v>
      </c>
      <c r="H30" s="145">
        <f t="shared" si="4"/>
        <v>100766.7</v>
      </c>
      <c r="I30" s="143">
        <f t="shared" si="4"/>
        <v>36320.4</v>
      </c>
      <c r="J30" s="145">
        <f t="shared" si="4"/>
        <v>64446.299999999996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F35" sqref="F35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" ht="11.25">
      <c r="A2" s="52"/>
      <c r="B2" s="53"/>
    </row>
    <row r="3" spans="1:10" ht="143.25" customHeight="1">
      <c r="A3" s="164" t="s">
        <v>0</v>
      </c>
      <c r="B3" s="171" t="s">
        <v>74</v>
      </c>
      <c r="C3" s="44" t="s">
        <v>85</v>
      </c>
      <c r="D3" s="26" t="s">
        <v>201</v>
      </c>
      <c r="E3" s="26" t="s">
        <v>202</v>
      </c>
      <c r="F3" s="21" t="s">
        <v>103</v>
      </c>
      <c r="G3" s="21" t="s">
        <v>12</v>
      </c>
      <c r="H3" s="165" t="s">
        <v>52</v>
      </c>
      <c r="I3" s="165" t="s">
        <v>9</v>
      </c>
      <c r="J3" s="22" t="s">
        <v>3</v>
      </c>
    </row>
    <row r="4" spans="1:10" ht="49.5" customHeight="1">
      <c r="A4" s="164"/>
      <c r="B4" s="171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7"/>
      <c r="I4" s="167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/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5476.8</v>
      </c>
      <c r="E6" s="155">
        <v>2449.2</v>
      </c>
      <c r="F6" s="141">
        <f aca="true" t="shared" si="0" ref="F6:F29">D6-E6</f>
        <v>3027.6000000000004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5523.1</v>
      </c>
      <c r="E7" s="155">
        <v>3140.4</v>
      </c>
      <c r="F7" s="141">
        <f t="shared" si="0"/>
        <v>2382.7000000000003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3620.9</v>
      </c>
      <c r="E8" s="155">
        <v>903</v>
      </c>
      <c r="F8" s="141">
        <f t="shared" si="0"/>
        <v>2717.9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2232.7</v>
      </c>
      <c r="E9" s="155">
        <v>328.2</v>
      </c>
      <c r="F9" s="141">
        <f t="shared" si="0"/>
        <v>1904.4999999999998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2291.6</v>
      </c>
      <c r="E10" s="155">
        <v>351.6</v>
      </c>
      <c r="F10" s="141">
        <f t="shared" si="0"/>
        <v>1940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2834.7</v>
      </c>
      <c r="E11" s="155">
        <v>447</v>
      </c>
      <c r="F11" s="141">
        <f t="shared" si="0"/>
        <v>2387.7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2348.8</v>
      </c>
      <c r="E12" s="155">
        <v>214.5</v>
      </c>
      <c r="F12" s="141">
        <f t="shared" si="0"/>
        <v>2134.3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34634.2</v>
      </c>
      <c r="E13" s="155">
        <v>15723</v>
      </c>
      <c r="F13" s="141">
        <f t="shared" si="0"/>
        <v>18911.199999999997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5500.1</v>
      </c>
      <c r="E14" s="155">
        <v>1389.6</v>
      </c>
      <c r="F14" s="141">
        <f t="shared" si="0"/>
        <v>4110.5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3476.6</v>
      </c>
      <c r="E15" s="155">
        <v>1050.3</v>
      </c>
      <c r="F15" s="141">
        <f t="shared" si="0"/>
        <v>2426.3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9729.5</v>
      </c>
      <c r="E16" s="155">
        <v>4622.1</v>
      </c>
      <c r="F16" s="141">
        <f t="shared" si="0"/>
        <v>5107.4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2491.4</v>
      </c>
      <c r="E17" s="155">
        <v>252</v>
      </c>
      <c r="F17" s="141">
        <f t="shared" si="0"/>
        <v>2239.4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3610.4</v>
      </c>
      <c r="E18" s="155">
        <v>759.8</v>
      </c>
      <c r="F18" s="141">
        <f t="shared" si="0"/>
        <v>2850.6000000000004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2471.3</v>
      </c>
      <c r="E19" s="155">
        <v>356.2</v>
      </c>
      <c r="F19" s="141">
        <f t="shared" si="0"/>
        <v>2115.1000000000004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2959.6</v>
      </c>
      <c r="E20" s="155">
        <v>902.2</v>
      </c>
      <c r="F20" s="141">
        <f t="shared" si="0"/>
        <v>2057.3999999999996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1860.4</v>
      </c>
      <c r="E21" s="155">
        <v>204.2</v>
      </c>
      <c r="F21" s="141">
        <f t="shared" si="0"/>
        <v>1656.2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2375.2</v>
      </c>
      <c r="E22" s="155">
        <v>302.5</v>
      </c>
      <c r="F22" s="141">
        <f t="shared" si="0"/>
        <v>2072.7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1957.3</v>
      </c>
      <c r="E23" s="155">
        <v>187.3</v>
      </c>
      <c r="F23" s="141">
        <f t="shared" si="0"/>
        <v>1770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5372.1</v>
      </c>
      <c r="E24" s="155">
        <v>2737.3</v>
      </c>
      <c r="F24" s="141">
        <f t="shared" si="0"/>
        <v>2634.8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3" t="s">
        <v>50</v>
      </c>
      <c r="B30" s="163"/>
      <c r="C30" s="143">
        <f>SUM(C6:C29)</f>
        <v>0</v>
      </c>
      <c r="D30" s="145">
        <f>SUM(D6:D29)</f>
        <v>100766.7</v>
      </c>
      <c r="E30" s="143">
        <f>SUM(E6:E29)</f>
        <v>36320.4</v>
      </c>
      <c r="F30" s="143">
        <f>SUM(F6:F29)</f>
        <v>64446.299999999996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3">
      <selection activeCell="D40" sqref="D40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72"/>
      <c r="J1" s="72"/>
      <c r="K1" s="72"/>
    </row>
    <row r="2" spans="1:2" ht="11.25">
      <c r="A2" s="52"/>
      <c r="B2" s="53"/>
    </row>
    <row r="3" spans="1:8" ht="72" customHeight="1">
      <c r="A3" s="164" t="s">
        <v>0</v>
      </c>
      <c r="B3" s="171" t="s">
        <v>74</v>
      </c>
      <c r="C3" s="44" t="s">
        <v>86</v>
      </c>
      <c r="D3" s="39" t="s">
        <v>109</v>
      </c>
      <c r="E3" s="44" t="s">
        <v>12</v>
      </c>
      <c r="F3" s="165" t="s">
        <v>52</v>
      </c>
      <c r="G3" s="165" t="s">
        <v>2</v>
      </c>
      <c r="H3" s="22" t="s">
        <v>3</v>
      </c>
    </row>
    <row r="4" spans="1:8" ht="38.25" customHeight="1">
      <c r="A4" s="172"/>
      <c r="B4" s="171"/>
      <c r="C4" s="68" t="s">
        <v>53</v>
      </c>
      <c r="D4" s="68" t="s">
        <v>48</v>
      </c>
      <c r="E4" s="73" t="s">
        <v>49</v>
      </c>
      <c r="F4" s="167"/>
      <c r="G4" s="167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1907.5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1104.2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1290.7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1128.3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1163.4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1274.4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1103.4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2183.6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2007.9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1104.6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2602.4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1025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1773.8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1401.7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894.4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972.4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1354.9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1208.6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1397.3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141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6">
        <f>SUM(C6:C29)</f>
        <v>0</v>
      </c>
      <c r="D30" s="23">
        <f>SUM(D6:D29)</f>
        <v>26898.500000000004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7">
      <selection activeCell="D38" sqref="D38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67"/>
      <c r="J1" s="67"/>
      <c r="K1" s="67"/>
    </row>
    <row r="2" spans="1:2" ht="11.25">
      <c r="A2" s="52"/>
      <c r="B2" s="53"/>
    </row>
    <row r="3" spans="1:8" ht="78.75" customHeight="1">
      <c r="A3" s="164" t="s">
        <v>45</v>
      </c>
      <c r="B3" s="171" t="s">
        <v>74</v>
      </c>
      <c r="C3" s="44" t="s">
        <v>87</v>
      </c>
      <c r="D3" s="44" t="s">
        <v>88</v>
      </c>
      <c r="E3" s="44" t="s">
        <v>12</v>
      </c>
      <c r="F3" s="165" t="s">
        <v>46</v>
      </c>
      <c r="G3" s="165" t="s">
        <v>2</v>
      </c>
      <c r="H3" s="22" t="s">
        <v>3</v>
      </c>
    </row>
    <row r="4" spans="1:8" ht="45" customHeight="1">
      <c r="A4" s="172"/>
      <c r="B4" s="171"/>
      <c r="C4" s="68" t="s">
        <v>47</v>
      </c>
      <c r="D4" s="68" t="s">
        <v>48</v>
      </c>
      <c r="E4" s="69" t="s">
        <v>49</v>
      </c>
      <c r="F4" s="167"/>
      <c r="G4" s="167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324.8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309.4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378.7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282.6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317.5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137.4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381.4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1245.8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358.4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199.6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453.2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438.1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222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192.5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446.1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382.9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373.1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151.5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554.3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3">
        <f>SUM(C6:C29)</f>
        <v>0</v>
      </c>
      <c r="D30" s="143">
        <f>SUM(D6:D29)</f>
        <v>7149.300000000001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C10">
      <selection activeCell="G6" sqref="G6:H24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64" t="s">
        <v>0</v>
      </c>
      <c r="B3" s="171" t="s">
        <v>74</v>
      </c>
      <c r="C3" s="37" t="s">
        <v>38</v>
      </c>
      <c r="D3" s="21" t="s">
        <v>110</v>
      </c>
      <c r="E3" s="21" t="s">
        <v>90</v>
      </c>
      <c r="F3" s="26" t="s">
        <v>203</v>
      </c>
      <c r="G3" s="26" t="s">
        <v>209</v>
      </c>
      <c r="H3" s="26" t="s">
        <v>204</v>
      </c>
      <c r="I3" s="44" t="s">
        <v>104</v>
      </c>
      <c r="J3" s="44" t="s">
        <v>12</v>
      </c>
      <c r="K3" s="165" t="s">
        <v>39</v>
      </c>
      <c r="L3" s="165" t="s">
        <v>2</v>
      </c>
      <c r="M3" s="22" t="s">
        <v>3</v>
      </c>
    </row>
    <row r="4" spans="1:13" ht="43.5" customHeight="1">
      <c r="A4" s="164"/>
      <c r="B4" s="171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7"/>
      <c r="L4" s="167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5393.3</v>
      </c>
      <c r="G6" s="155">
        <v>1896</v>
      </c>
      <c r="H6" s="90">
        <v>553.2</v>
      </c>
      <c r="I6" s="141">
        <f>F6-G6-H6</f>
        <v>2944.1000000000004</v>
      </c>
      <c r="J6" s="60">
        <f aca="true" t="shared" si="1" ref="J6:J29">E6/I6*100</f>
        <v>0</v>
      </c>
      <c r="K6" s="99">
        <v>1</v>
      </c>
      <c r="L6" s="62">
        <v>1</v>
      </c>
      <c r="M6" s="62">
        <f aca="true" t="shared" si="2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5173.2</v>
      </c>
      <c r="G7" s="155">
        <v>2537.8</v>
      </c>
      <c r="H7" s="90">
        <v>602.6</v>
      </c>
      <c r="I7" s="141">
        <f aca="true" t="shared" si="3" ref="I7:I24">F7-G7-H7</f>
        <v>2032.7999999999997</v>
      </c>
      <c r="J7" s="60">
        <f t="shared" si="1"/>
        <v>0</v>
      </c>
      <c r="K7" s="99">
        <v>1</v>
      </c>
      <c r="L7" s="62">
        <v>1</v>
      </c>
      <c r="M7" s="62">
        <f t="shared" si="2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3271.5</v>
      </c>
      <c r="G8" s="156">
        <v>113.7</v>
      </c>
      <c r="H8" s="90">
        <v>789.3</v>
      </c>
      <c r="I8" s="141">
        <f t="shared" si="3"/>
        <v>2368.5</v>
      </c>
      <c r="J8" s="60">
        <f t="shared" si="1"/>
        <v>0</v>
      </c>
      <c r="K8" s="99">
        <v>1</v>
      </c>
      <c r="L8" s="62">
        <v>1</v>
      </c>
      <c r="M8" s="62">
        <f t="shared" si="2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2139.7</v>
      </c>
      <c r="G9" s="155">
        <v>45.5</v>
      </c>
      <c r="H9" s="90">
        <v>282.6</v>
      </c>
      <c r="I9" s="141">
        <f t="shared" si="3"/>
        <v>1811.6</v>
      </c>
      <c r="J9" s="60">
        <f t="shared" si="1"/>
        <v>0</v>
      </c>
      <c r="K9" s="99">
        <v>1</v>
      </c>
      <c r="L9" s="62">
        <v>1</v>
      </c>
      <c r="M9" s="62">
        <f t="shared" si="2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2182.5</v>
      </c>
      <c r="G10" s="156">
        <v>45.5</v>
      </c>
      <c r="H10" s="90">
        <v>306.1</v>
      </c>
      <c r="I10" s="141">
        <f t="shared" si="3"/>
        <v>1830.9</v>
      </c>
      <c r="J10" s="60">
        <f t="shared" si="1"/>
        <v>0</v>
      </c>
      <c r="K10" s="99">
        <v>1</v>
      </c>
      <c r="L10" s="62">
        <v>1</v>
      </c>
      <c r="M10" s="62">
        <f t="shared" si="2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2509.2</v>
      </c>
      <c r="G11" s="155">
        <v>45.5</v>
      </c>
      <c r="H11" s="90">
        <v>401.4</v>
      </c>
      <c r="I11" s="141">
        <f t="shared" si="3"/>
        <v>2062.2999999999997</v>
      </c>
      <c r="J11" s="60">
        <f t="shared" si="1"/>
        <v>0</v>
      </c>
      <c r="K11" s="99">
        <v>1</v>
      </c>
      <c r="L11" s="62">
        <v>1</v>
      </c>
      <c r="M11" s="62">
        <f t="shared" si="2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2216.1</v>
      </c>
      <c r="G12" s="156">
        <v>45.5</v>
      </c>
      <c r="H12" s="90">
        <v>169</v>
      </c>
      <c r="I12" s="141">
        <f t="shared" si="3"/>
        <v>2001.6</v>
      </c>
      <c r="J12" s="60">
        <f t="shared" si="1"/>
        <v>0</v>
      </c>
      <c r="K12" s="99">
        <v>1</v>
      </c>
      <c r="L12" s="62">
        <v>1</v>
      </c>
      <c r="M12" s="62">
        <f t="shared" si="2"/>
        <v>1</v>
      </c>
    </row>
    <row r="13" spans="1:13" ht="12.75">
      <c r="A13" s="87">
        <v>8</v>
      </c>
      <c r="B13" s="83" t="s">
        <v>141</v>
      </c>
      <c r="C13" s="100">
        <v>0</v>
      </c>
      <c r="D13" s="90">
        <v>0</v>
      </c>
      <c r="E13" s="141">
        <f t="shared" si="0"/>
        <v>0</v>
      </c>
      <c r="F13" s="90">
        <v>29127.8</v>
      </c>
      <c r="G13" s="157">
        <v>1086</v>
      </c>
      <c r="H13" s="90">
        <v>14637.1</v>
      </c>
      <c r="I13" s="141">
        <f t="shared" si="3"/>
        <v>13404.699999999999</v>
      </c>
      <c r="J13" s="60">
        <f t="shared" si="1"/>
        <v>0</v>
      </c>
      <c r="K13" s="99">
        <v>1</v>
      </c>
      <c r="L13" s="62">
        <v>1</v>
      </c>
      <c r="M13" s="62">
        <f t="shared" si="2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5152.8</v>
      </c>
      <c r="G14" s="155">
        <v>113.7</v>
      </c>
      <c r="H14" s="90">
        <v>1276</v>
      </c>
      <c r="I14" s="141">
        <f t="shared" si="3"/>
        <v>3763.1000000000004</v>
      </c>
      <c r="J14" s="60">
        <f t="shared" si="1"/>
        <v>0</v>
      </c>
      <c r="K14" s="99">
        <v>1</v>
      </c>
      <c r="L14" s="62">
        <v>1</v>
      </c>
      <c r="M14" s="62">
        <f t="shared" si="2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3428.5</v>
      </c>
      <c r="G15" s="156">
        <v>113.7</v>
      </c>
      <c r="H15" s="90">
        <v>936.7</v>
      </c>
      <c r="I15" s="141">
        <f t="shared" si="3"/>
        <v>2378.1000000000004</v>
      </c>
      <c r="J15" s="60">
        <f t="shared" si="1"/>
        <v>0</v>
      </c>
      <c r="K15" s="99">
        <v>1</v>
      </c>
      <c r="L15" s="62">
        <v>1</v>
      </c>
      <c r="M15" s="62">
        <f t="shared" si="2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9247.5</v>
      </c>
      <c r="G16" s="156">
        <v>1571.1</v>
      </c>
      <c r="H16" s="90">
        <v>3051.1</v>
      </c>
      <c r="I16" s="141">
        <f t="shared" si="3"/>
        <v>4625.299999999999</v>
      </c>
      <c r="J16" s="60">
        <f t="shared" si="1"/>
        <v>0</v>
      </c>
      <c r="K16" s="99">
        <v>1</v>
      </c>
      <c r="L16" s="62">
        <v>1</v>
      </c>
      <c r="M16" s="62">
        <f t="shared" si="2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2048.7</v>
      </c>
      <c r="G17" s="155">
        <v>45.5</v>
      </c>
      <c r="H17" s="90">
        <v>206.5</v>
      </c>
      <c r="I17" s="141">
        <f t="shared" si="3"/>
        <v>1796.6999999999998</v>
      </c>
      <c r="J17" s="60">
        <f t="shared" si="1"/>
        <v>0</v>
      </c>
      <c r="K17" s="99">
        <v>1</v>
      </c>
      <c r="L17" s="62">
        <v>1</v>
      </c>
      <c r="M17" s="62">
        <f t="shared" si="2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3507.3</v>
      </c>
      <c r="G18" s="156">
        <v>113.7</v>
      </c>
      <c r="H18" s="90">
        <v>646.2</v>
      </c>
      <c r="I18" s="141">
        <f t="shared" si="3"/>
        <v>2747.4000000000005</v>
      </c>
      <c r="J18" s="60">
        <f t="shared" si="1"/>
        <v>0</v>
      </c>
      <c r="K18" s="99">
        <v>1</v>
      </c>
      <c r="L18" s="62">
        <v>1</v>
      </c>
      <c r="M18" s="62">
        <f t="shared" si="2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2404</v>
      </c>
      <c r="G19" s="155">
        <v>45.5</v>
      </c>
      <c r="H19" s="90">
        <v>310.6</v>
      </c>
      <c r="I19" s="141">
        <f t="shared" si="3"/>
        <v>2047.9</v>
      </c>
      <c r="J19" s="60">
        <f t="shared" si="1"/>
        <v>0</v>
      </c>
      <c r="K19" s="99">
        <v>1</v>
      </c>
      <c r="L19" s="62">
        <v>1</v>
      </c>
      <c r="M19" s="62">
        <f t="shared" si="2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2891.1</v>
      </c>
      <c r="G20" s="156">
        <v>45.5</v>
      </c>
      <c r="H20" s="90">
        <v>856.6</v>
      </c>
      <c r="I20" s="141">
        <f t="shared" si="3"/>
        <v>1989</v>
      </c>
      <c r="J20" s="60">
        <f t="shared" si="1"/>
        <v>0</v>
      </c>
      <c r="K20" s="99">
        <v>1</v>
      </c>
      <c r="L20" s="62">
        <v>1</v>
      </c>
      <c r="M20" s="62">
        <f t="shared" si="2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1824.8</v>
      </c>
      <c r="G21" s="156">
        <v>45.5</v>
      </c>
      <c r="H21" s="90">
        <v>158.6</v>
      </c>
      <c r="I21" s="141">
        <f t="shared" si="3"/>
        <v>1620.7</v>
      </c>
      <c r="J21" s="60">
        <f t="shared" si="1"/>
        <v>0</v>
      </c>
      <c r="K21" s="99">
        <v>1</v>
      </c>
      <c r="L21" s="62">
        <v>1</v>
      </c>
      <c r="M21" s="62">
        <f t="shared" si="2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2251</v>
      </c>
      <c r="G22" s="156">
        <v>113.7</v>
      </c>
      <c r="H22" s="90">
        <v>188.8</v>
      </c>
      <c r="I22" s="141">
        <f t="shared" si="3"/>
        <v>1948.5000000000002</v>
      </c>
      <c r="J22" s="60">
        <f t="shared" si="1"/>
        <v>0</v>
      </c>
      <c r="K22" s="99">
        <v>1</v>
      </c>
      <c r="L22" s="62">
        <v>1</v>
      </c>
      <c r="M22" s="62">
        <f t="shared" si="2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1877.3</v>
      </c>
      <c r="G23" s="156">
        <v>45.5</v>
      </c>
      <c r="H23" s="90">
        <v>141.7</v>
      </c>
      <c r="I23" s="141">
        <f t="shared" si="3"/>
        <v>1690.1</v>
      </c>
      <c r="J23" s="60">
        <f t="shared" si="1"/>
        <v>0</v>
      </c>
      <c r="K23" s="99">
        <v>1</v>
      </c>
      <c r="L23" s="62">
        <v>1</v>
      </c>
      <c r="M23" s="62">
        <f t="shared" si="2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5115.6</v>
      </c>
      <c r="G24" s="155">
        <v>2309.7</v>
      </c>
      <c r="H24" s="90">
        <v>427.7</v>
      </c>
      <c r="I24" s="141">
        <f t="shared" si="3"/>
        <v>2378.2000000000007</v>
      </c>
      <c r="J24" s="60">
        <f t="shared" si="1"/>
        <v>0</v>
      </c>
      <c r="K24" s="99">
        <v>1</v>
      </c>
      <c r="L24" s="62">
        <v>1</v>
      </c>
      <c r="M24" s="62">
        <f t="shared" si="2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>F25-G25-H25</f>
        <v>0</v>
      </c>
      <c r="J25" s="60" t="e">
        <f t="shared" si="1"/>
        <v>#DIV/0!</v>
      </c>
      <c r="K25" s="99"/>
      <c r="L25" s="62">
        <v>1</v>
      </c>
      <c r="M25" s="62">
        <f t="shared" si="2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>F26-G26-H26</f>
        <v>0</v>
      </c>
      <c r="J26" s="60" t="e">
        <f t="shared" si="1"/>
        <v>#DIV/0!</v>
      </c>
      <c r="K26" s="99"/>
      <c r="L26" s="62">
        <v>1</v>
      </c>
      <c r="M26" s="62">
        <f t="shared" si="2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>F27-G27-H27</f>
        <v>0</v>
      </c>
      <c r="J27" s="60" t="e">
        <f t="shared" si="1"/>
        <v>#DIV/0!</v>
      </c>
      <c r="K27" s="99"/>
      <c r="L27" s="62">
        <v>1</v>
      </c>
      <c r="M27" s="62">
        <f t="shared" si="2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>F28-G28-H28</f>
        <v>0</v>
      </c>
      <c r="J28" s="60" t="e">
        <f t="shared" si="1"/>
        <v>#DIV/0!</v>
      </c>
      <c r="K28" s="99"/>
      <c r="L28" s="62">
        <v>1</v>
      </c>
      <c r="M28" s="62">
        <f t="shared" si="2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>F29-G29-H29</f>
        <v>0</v>
      </c>
      <c r="J29" s="60" t="e">
        <f t="shared" si="1"/>
        <v>#DIV/0!</v>
      </c>
      <c r="K29" s="99"/>
      <c r="L29" s="62">
        <v>1</v>
      </c>
      <c r="M29" s="62">
        <f t="shared" si="2"/>
        <v>0</v>
      </c>
    </row>
    <row r="30" spans="1:13" ht="11.25">
      <c r="A30" s="163" t="s">
        <v>37</v>
      </c>
      <c r="B30" s="163"/>
      <c r="C30" s="23">
        <f aca="true" t="shared" si="4" ref="C30:I30">SUM(C6:C29)</f>
        <v>0</v>
      </c>
      <c r="D30" s="23">
        <f t="shared" si="4"/>
        <v>0</v>
      </c>
      <c r="E30" s="143">
        <f t="shared" si="4"/>
        <v>0</v>
      </c>
      <c r="F30" s="143">
        <f>SUM(F6:F29)</f>
        <v>91761.90000000002</v>
      </c>
      <c r="G30" s="143">
        <f t="shared" si="4"/>
        <v>10378.599999999999</v>
      </c>
      <c r="H30" s="143">
        <f t="shared" si="4"/>
        <v>25941.799999999996</v>
      </c>
      <c r="I30" s="143">
        <f t="shared" si="4"/>
        <v>55441.5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64" t="s">
        <v>0</v>
      </c>
      <c r="B3" s="171" t="s">
        <v>74</v>
      </c>
      <c r="C3" s="21" t="s">
        <v>92</v>
      </c>
      <c r="D3" s="20"/>
      <c r="E3" s="20"/>
      <c r="F3" s="26" t="s">
        <v>205</v>
      </c>
      <c r="G3" s="26" t="s">
        <v>208</v>
      </c>
      <c r="H3" s="26" t="s">
        <v>204</v>
      </c>
      <c r="I3" s="44" t="s">
        <v>105</v>
      </c>
      <c r="J3" s="44" t="s">
        <v>12</v>
      </c>
      <c r="K3" s="165" t="s">
        <v>8</v>
      </c>
      <c r="L3" s="165" t="s">
        <v>35</v>
      </c>
      <c r="M3" s="6" t="s">
        <v>3</v>
      </c>
    </row>
    <row r="4" spans="1:13" s="10" customFormat="1" ht="56.25" customHeight="1">
      <c r="A4" s="164"/>
      <c r="B4" s="171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7"/>
      <c r="L4" s="167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5393.3</v>
      </c>
      <c r="G6" s="155">
        <v>1896</v>
      </c>
      <c r="H6" s="90">
        <v>553.2</v>
      </c>
      <c r="I6" s="103">
        <f aca="true" t="shared" si="0" ref="I6:I29">F6-G6-H6</f>
        <v>2944.1000000000004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5173.2</v>
      </c>
      <c r="G7" s="155">
        <v>2537.8</v>
      </c>
      <c r="H7" s="90">
        <v>602.6</v>
      </c>
      <c r="I7" s="103">
        <f t="shared" si="0"/>
        <v>2032.7999999999997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3271.5</v>
      </c>
      <c r="G8" s="156">
        <v>113.7</v>
      </c>
      <c r="H8" s="90">
        <v>789.3</v>
      </c>
      <c r="I8" s="103">
        <f t="shared" si="0"/>
        <v>2368.5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2139.7</v>
      </c>
      <c r="G9" s="155">
        <v>45.5</v>
      </c>
      <c r="H9" s="90">
        <v>282.6</v>
      </c>
      <c r="I9" s="103">
        <f t="shared" si="0"/>
        <v>1811.6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2182.5</v>
      </c>
      <c r="G10" s="156">
        <v>45.5</v>
      </c>
      <c r="H10" s="90">
        <v>306.1</v>
      </c>
      <c r="I10" s="103">
        <f t="shared" si="0"/>
        <v>1830.9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2509.2</v>
      </c>
      <c r="G11" s="155">
        <v>45.5</v>
      </c>
      <c r="H11" s="90">
        <v>401.4</v>
      </c>
      <c r="I11" s="103">
        <f t="shared" si="0"/>
        <v>2062.2999999999997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2216.1</v>
      </c>
      <c r="G12" s="156">
        <v>45.5</v>
      </c>
      <c r="H12" s="90">
        <v>169</v>
      </c>
      <c r="I12" s="103">
        <f t="shared" si="0"/>
        <v>2001.6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29127.8</v>
      </c>
      <c r="G13" s="157">
        <v>1086</v>
      </c>
      <c r="H13" s="90">
        <v>14637.1</v>
      </c>
      <c r="I13" s="103">
        <f t="shared" si="0"/>
        <v>13404.699999999999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5152.8</v>
      </c>
      <c r="G14" s="155">
        <v>113.7</v>
      </c>
      <c r="H14" s="90">
        <v>1276</v>
      </c>
      <c r="I14" s="103">
        <f t="shared" si="0"/>
        <v>3763.1000000000004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3428.5</v>
      </c>
      <c r="G15" s="156">
        <v>113.7</v>
      </c>
      <c r="H15" s="90">
        <v>936.7</v>
      </c>
      <c r="I15" s="103">
        <f t="shared" si="0"/>
        <v>2378.1000000000004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9247.5</v>
      </c>
      <c r="G16" s="156">
        <v>1571.1</v>
      </c>
      <c r="H16" s="90">
        <v>3051.1</v>
      </c>
      <c r="I16" s="103">
        <f t="shared" si="0"/>
        <v>4625.299999999999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2048.7</v>
      </c>
      <c r="G17" s="155">
        <v>45.5</v>
      </c>
      <c r="H17" s="90">
        <v>206.5</v>
      </c>
      <c r="I17" s="103">
        <f t="shared" si="0"/>
        <v>1796.6999999999998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3507.3</v>
      </c>
      <c r="G18" s="156">
        <v>113.7</v>
      </c>
      <c r="H18" s="90">
        <v>646.2</v>
      </c>
      <c r="I18" s="103">
        <f t="shared" si="0"/>
        <v>2747.4000000000005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2404</v>
      </c>
      <c r="G19" s="155">
        <v>45.5</v>
      </c>
      <c r="H19" s="90">
        <v>310.6</v>
      </c>
      <c r="I19" s="103">
        <f t="shared" si="0"/>
        <v>2047.9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2891.1</v>
      </c>
      <c r="G20" s="156">
        <v>45.5</v>
      </c>
      <c r="H20" s="90">
        <v>856.6</v>
      </c>
      <c r="I20" s="103">
        <f t="shared" si="0"/>
        <v>1989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1824.8</v>
      </c>
      <c r="G21" s="156">
        <v>45.5</v>
      </c>
      <c r="H21" s="90">
        <v>158.6</v>
      </c>
      <c r="I21" s="103">
        <f t="shared" si="0"/>
        <v>1620.7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2251</v>
      </c>
      <c r="G22" s="156">
        <v>113.7</v>
      </c>
      <c r="H22" s="90">
        <v>188.8</v>
      </c>
      <c r="I22" s="103">
        <f t="shared" si="0"/>
        <v>1948.5000000000002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1877.3</v>
      </c>
      <c r="G23" s="156">
        <v>45.5</v>
      </c>
      <c r="H23" s="90">
        <v>141.7</v>
      </c>
      <c r="I23" s="103">
        <f t="shared" si="0"/>
        <v>1690.1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5115.6</v>
      </c>
      <c r="G24" s="155">
        <v>2309.7</v>
      </c>
      <c r="H24" s="90">
        <v>427.7</v>
      </c>
      <c r="I24" s="103">
        <f t="shared" si="0"/>
        <v>2378.2000000000007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3" t="s">
        <v>37</v>
      </c>
      <c r="B30" s="163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91761.90000000002</v>
      </c>
      <c r="G30" s="143">
        <f>SUM(G6:G29)</f>
        <v>10378.599999999999</v>
      </c>
      <c r="H30" s="12">
        <f t="shared" si="3"/>
        <v>25941.799999999996</v>
      </c>
      <c r="I30" s="12">
        <f t="shared" si="3"/>
        <v>55441.5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2010-08-13T07:22:22Z</cp:lastPrinted>
  <dcterms:created xsi:type="dcterms:W3CDTF">2007-07-17T04:31:37Z</dcterms:created>
  <dcterms:modified xsi:type="dcterms:W3CDTF">2010-08-16T11:58:42Z</dcterms:modified>
  <cp:category/>
  <cp:version/>
  <cp:contentType/>
  <cp:contentStatus/>
</cp:coreProperties>
</file>